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qdgfile01\INVESTIGACION ECONOMICA\Informe Mensual de Recaudación\2019\"/>
    </mc:Choice>
  </mc:AlternateContent>
  <xr:revisionPtr revIDLastSave="0" documentId="8_{13E188F3-9FBB-40B9-A7E7-6CB27C97F23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sual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S30" i="1" l="1"/>
  <c r="ES38" i="1"/>
  <c r="ER36" i="1"/>
  <c r="ER33" i="1" s="1"/>
  <c r="ES33" i="1" s="1"/>
  <c r="ER28" i="1"/>
  <c r="ER23" i="1" s="1"/>
  <c r="ES23" i="1" s="1"/>
  <c r="ER24" i="1"/>
  <c r="ES24" i="1" s="1"/>
  <c r="ER14" i="1"/>
  <c r="ES13" i="1"/>
  <c r="ES15" i="1"/>
  <c r="ES16" i="1"/>
  <c r="ES17" i="1"/>
  <c r="ES18" i="1"/>
  <c r="ES19" i="1"/>
  <c r="ES20" i="1"/>
  <c r="ES21" i="1"/>
  <c r="ES22" i="1"/>
  <c r="ES25" i="1"/>
  <c r="ES26" i="1"/>
  <c r="ES27" i="1"/>
  <c r="ES29" i="1"/>
  <c r="ES31" i="1"/>
  <c r="ES32" i="1"/>
  <c r="ES34" i="1"/>
  <c r="ES35" i="1"/>
  <c r="ES37" i="1"/>
  <c r="ER12" i="1"/>
  <c r="ES12" i="1" s="1"/>
  <c r="ES36" i="1" l="1"/>
  <c r="ER11" i="1"/>
  <c r="ES11" i="1" s="1"/>
  <c r="ER38" i="1"/>
  <c r="ES28" i="1"/>
  <c r="ES14" i="1"/>
  <c r="EQ36" i="1"/>
  <c r="EQ33" i="1" s="1"/>
  <c r="EQ28" i="1"/>
  <c r="EQ24" i="1"/>
  <c r="EQ14" i="1"/>
  <c r="EQ12" i="1"/>
  <c r="EQ23" i="1" l="1"/>
  <c r="EQ11" i="1"/>
  <c r="EC39" i="1"/>
  <c r="EQ38" i="1" l="1"/>
  <c r="EP36" i="1"/>
  <c r="EP33" i="1" s="1"/>
  <c r="EP28" i="1"/>
  <c r="EP24" i="1"/>
  <c r="EP14" i="1"/>
  <c r="EP12" i="1"/>
  <c r="EP23" i="1" l="1"/>
  <c r="EP11" i="1"/>
  <c r="EO36" i="1"/>
  <c r="EO28" i="1"/>
  <c r="EO24" i="1"/>
  <c r="EO14" i="1"/>
  <c r="EO11" i="1" s="1"/>
  <c r="EO12" i="1"/>
  <c r="EP38" i="1" l="1"/>
  <c r="EO23" i="1"/>
  <c r="EO33" i="1"/>
  <c r="EO38" i="1" l="1"/>
  <c r="ED28" i="1"/>
  <c r="ED24" i="1"/>
  <c r="ED23" i="1" s="1"/>
  <c r="EC12" i="1"/>
  <c r="ED12" i="1"/>
  <c r="EE12" i="1"/>
  <c r="EF12" i="1"/>
  <c r="EG12" i="1"/>
  <c r="EH12" i="1"/>
  <c r="EI12" i="1"/>
  <c r="EJ12" i="1"/>
  <c r="EK12" i="1"/>
  <c r="EL12" i="1"/>
  <c r="EM12" i="1"/>
  <c r="EB12" i="1"/>
  <c r="EB11" i="1" s="1"/>
  <c r="EC14" i="1"/>
  <c r="ED14" i="1"/>
  <c r="EE14" i="1"/>
  <c r="EF14" i="1"/>
  <c r="EG14" i="1"/>
  <c r="EH14" i="1"/>
  <c r="EI14" i="1"/>
  <c r="EJ14" i="1"/>
  <c r="EK14" i="1"/>
  <c r="EL14" i="1"/>
  <c r="EM14" i="1"/>
  <c r="EB14" i="1"/>
  <c r="EC24" i="1"/>
  <c r="EE24" i="1"/>
  <c r="EF24" i="1"/>
  <c r="EF23" i="1" s="1"/>
  <c r="EG24" i="1"/>
  <c r="EG23" i="1" s="1"/>
  <c r="EH24" i="1"/>
  <c r="EI24" i="1"/>
  <c r="EI23" i="1" s="1"/>
  <c r="EJ24" i="1"/>
  <c r="EK24" i="1"/>
  <c r="EL24" i="1"/>
  <c r="EL23" i="1" s="1"/>
  <c r="EM24" i="1"/>
  <c r="EB24" i="1"/>
  <c r="EB23" i="1" s="1"/>
  <c r="EF28" i="1"/>
  <c r="EG28" i="1"/>
  <c r="EI28" i="1"/>
  <c r="EJ28" i="1"/>
  <c r="EJ23" i="1" s="1"/>
  <c r="EL28" i="1"/>
  <c r="EM28" i="1"/>
  <c r="EB28" i="1"/>
  <c r="EF33" i="1"/>
  <c r="EA13" i="1"/>
  <c r="EG11" i="1" l="1"/>
  <c r="EJ11" i="1"/>
  <c r="EF11" i="1"/>
  <c r="EC11" i="1"/>
  <c r="EM11" i="1"/>
  <c r="EI11" i="1"/>
  <c r="EE11" i="1"/>
  <c r="EK11" i="1"/>
  <c r="EL11" i="1"/>
  <c r="EH11" i="1"/>
  <c r="ED11" i="1"/>
  <c r="EM23" i="1"/>
  <c r="EN15" i="1"/>
  <c r="EN16" i="1"/>
  <c r="EN17" i="1"/>
  <c r="EN18" i="1"/>
  <c r="EN19" i="1"/>
  <c r="EN20" i="1"/>
  <c r="EN21" i="1"/>
  <c r="EN25" i="1"/>
  <c r="EN26" i="1"/>
  <c r="EN27" i="1"/>
  <c r="EN29" i="1"/>
  <c r="EN34" i="1"/>
  <c r="EN35" i="1"/>
  <c r="EN24" i="1" l="1"/>
  <c r="EN14" i="1"/>
  <c r="EM36" i="1"/>
  <c r="EM33" i="1" s="1"/>
  <c r="EM38" i="1" s="1"/>
  <c r="EL36" i="1"/>
  <c r="EL33" i="1" s="1"/>
  <c r="EL38" i="1" s="1"/>
  <c r="EK31" i="1" l="1"/>
  <c r="EK28" i="1" s="1"/>
  <c r="EK23" i="1" s="1"/>
  <c r="EK38" i="1" s="1"/>
  <c r="EK36" i="1"/>
  <c r="EK33" i="1" s="1"/>
  <c r="EJ36" i="1" l="1"/>
  <c r="EJ33" i="1" s="1"/>
  <c r="EI36" i="1" l="1"/>
  <c r="EI33" i="1" s="1"/>
  <c r="EJ38" i="1" l="1"/>
  <c r="EI38" i="1"/>
  <c r="EG36" i="1"/>
  <c r="EG33" i="1" s="1"/>
  <c r="EH36" i="1"/>
  <c r="EH33" i="1" s="1"/>
  <c r="EH31" i="1"/>
  <c r="EH28" i="1" s="1"/>
  <c r="EH23" i="1" s="1"/>
  <c r="EH38" i="1" l="1"/>
  <c r="EE36" i="1"/>
  <c r="EE33" i="1" s="1"/>
  <c r="EE31" i="1"/>
  <c r="EE28" i="1" s="1"/>
  <c r="EE23" i="1" s="1"/>
  <c r="EB36" i="1"/>
  <c r="EC31" i="1"/>
  <c r="EC36" i="1"/>
  <c r="EC33" i="1" s="1"/>
  <c r="ED36" i="1"/>
  <c r="ED33" i="1" s="1"/>
  <c r="AA34" i="1"/>
  <c r="AA35" i="1"/>
  <c r="AA36" i="1"/>
  <c r="AA33" i="1"/>
  <c r="AA24" i="1"/>
  <c r="AA25" i="1"/>
  <c r="AA26" i="1"/>
  <c r="AA27" i="1"/>
  <c r="AA28" i="1"/>
  <c r="AA29" i="1"/>
  <c r="AA31" i="1"/>
  <c r="AA23" i="1"/>
  <c r="AA12" i="1"/>
  <c r="AA13" i="1"/>
  <c r="AA14" i="1"/>
  <c r="AA15" i="1"/>
  <c r="AA16" i="1"/>
  <c r="AA17" i="1"/>
  <c r="AA18" i="1"/>
  <c r="AA19" i="1"/>
  <c r="AA20" i="1"/>
  <c r="AA21" i="1"/>
  <c r="AA11" i="1"/>
  <c r="DO36" i="1"/>
  <c r="DO33" i="1" s="1"/>
  <c r="DO24" i="1"/>
  <c r="DO28" i="1"/>
  <c r="DO12" i="1"/>
  <c r="DO14" i="1"/>
  <c r="DP36" i="1"/>
  <c r="DP33" i="1"/>
  <c r="DP24" i="1"/>
  <c r="DP28" i="1"/>
  <c r="DP12" i="1"/>
  <c r="DP14" i="1"/>
  <c r="DQ36" i="1"/>
  <c r="DQ24" i="1"/>
  <c r="DQ23" i="1" s="1"/>
  <c r="DQ28" i="1"/>
  <c r="DQ12" i="1"/>
  <c r="DQ14" i="1"/>
  <c r="DR36" i="1"/>
  <c r="DR33" i="1" s="1"/>
  <c r="DR28" i="1"/>
  <c r="DR23" i="1"/>
  <c r="DR12" i="1"/>
  <c r="DR14" i="1"/>
  <c r="DS36" i="1"/>
  <c r="DS33" i="1"/>
  <c r="DS24" i="1"/>
  <c r="DS28" i="1"/>
  <c r="DS12" i="1"/>
  <c r="DS14" i="1"/>
  <c r="DT36" i="1"/>
  <c r="DT33" i="1" s="1"/>
  <c r="DT24" i="1"/>
  <c r="DT28" i="1"/>
  <c r="DT12" i="1"/>
  <c r="DT14" i="1"/>
  <c r="DU36" i="1"/>
  <c r="DU33" i="1" s="1"/>
  <c r="DU24" i="1"/>
  <c r="DU28" i="1"/>
  <c r="DU12" i="1"/>
  <c r="DU14" i="1"/>
  <c r="DV36" i="1"/>
  <c r="DV33" i="1" s="1"/>
  <c r="DV24" i="1"/>
  <c r="DV28" i="1"/>
  <c r="DV12" i="1"/>
  <c r="DV14" i="1"/>
  <c r="DW36" i="1"/>
  <c r="DW33" i="1" s="1"/>
  <c r="DW24" i="1"/>
  <c r="DW28" i="1"/>
  <c r="DW12" i="1"/>
  <c r="DW14" i="1"/>
  <c r="DX36" i="1"/>
  <c r="DX33" i="1" s="1"/>
  <c r="DX24" i="1"/>
  <c r="DX23" i="1" s="1"/>
  <c r="DX28" i="1"/>
  <c r="DX12" i="1"/>
  <c r="DX14" i="1"/>
  <c r="DY36" i="1"/>
  <c r="DY33" i="1" s="1"/>
  <c r="DY24" i="1"/>
  <c r="DY28" i="1"/>
  <c r="DY23" i="1" s="1"/>
  <c r="DY12" i="1"/>
  <c r="DY14" i="1"/>
  <c r="DZ36" i="1"/>
  <c r="DZ33" i="1" s="1"/>
  <c r="DZ24" i="1"/>
  <c r="DZ28" i="1"/>
  <c r="DZ12" i="1"/>
  <c r="DZ11" i="1" s="1"/>
  <c r="DZ14" i="1"/>
  <c r="EA35" i="1"/>
  <c r="EA34" i="1"/>
  <c r="EA32" i="1"/>
  <c r="EA31" i="1"/>
  <c r="EA29" i="1"/>
  <c r="EA27" i="1"/>
  <c r="EA26" i="1"/>
  <c r="EA25" i="1"/>
  <c r="EA21" i="1"/>
  <c r="EA20" i="1"/>
  <c r="EA19" i="1"/>
  <c r="EA18" i="1"/>
  <c r="EA17" i="1"/>
  <c r="EA16" i="1"/>
  <c r="EA15" i="1"/>
  <c r="DC36" i="1"/>
  <c r="DC33" i="1" s="1"/>
  <c r="DC24" i="1"/>
  <c r="DC28" i="1"/>
  <c r="DC12" i="1"/>
  <c r="DC11" i="1" s="1"/>
  <c r="DD36" i="1"/>
  <c r="DD33" i="1" s="1"/>
  <c r="DD31" i="1"/>
  <c r="DD28" i="1" s="1"/>
  <c r="DD24" i="1"/>
  <c r="DD12" i="1"/>
  <c r="DD11" i="1" s="1"/>
  <c r="DE36" i="1"/>
  <c r="DE33" i="1"/>
  <c r="DE28" i="1"/>
  <c r="DE24" i="1"/>
  <c r="DE14" i="1"/>
  <c r="DE11" i="1"/>
  <c r="DH36" i="1"/>
  <c r="DH33" i="1" s="1"/>
  <c r="DH24" i="1"/>
  <c r="DH28" i="1"/>
  <c r="DH12" i="1"/>
  <c r="DH14" i="1"/>
  <c r="DI36" i="1"/>
  <c r="DI33" i="1" s="1"/>
  <c r="DI24" i="1"/>
  <c r="DI28" i="1"/>
  <c r="DI12" i="1"/>
  <c r="DI14" i="1"/>
  <c r="DJ36" i="1"/>
  <c r="DJ33" i="1"/>
  <c r="DJ24" i="1"/>
  <c r="DJ28" i="1"/>
  <c r="DJ12" i="1"/>
  <c r="DJ14" i="1"/>
  <c r="DK36" i="1"/>
  <c r="DK33" i="1" s="1"/>
  <c r="DK24" i="1"/>
  <c r="DK28" i="1"/>
  <c r="DK12" i="1"/>
  <c r="DK14" i="1"/>
  <c r="DM33" i="1"/>
  <c r="DM24" i="1"/>
  <c r="DM31" i="1"/>
  <c r="DM28" i="1" s="1"/>
  <c r="DM12" i="1"/>
  <c r="DM14" i="1"/>
  <c r="DM11" i="1" s="1"/>
  <c r="DN37" i="1"/>
  <c r="DF36" i="1"/>
  <c r="DG36" i="1"/>
  <c r="DN36" i="1" s="1"/>
  <c r="DN35" i="1"/>
  <c r="DN34" i="1"/>
  <c r="DF33" i="1"/>
  <c r="DG33" i="1"/>
  <c r="DL33" i="1"/>
  <c r="DN32" i="1"/>
  <c r="DL31" i="1"/>
  <c r="DL28" i="1"/>
  <c r="DN29" i="1"/>
  <c r="DF28" i="1"/>
  <c r="DG28" i="1"/>
  <c r="DN27" i="1"/>
  <c r="DN26" i="1"/>
  <c r="DN25" i="1"/>
  <c r="DF24" i="1"/>
  <c r="DG24" i="1"/>
  <c r="DL24" i="1"/>
  <c r="DN21" i="1"/>
  <c r="DN20" i="1"/>
  <c r="DN19" i="1"/>
  <c r="DN18" i="1"/>
  <c r="DN17" i="1"/>
  <c r="DN16" i="1"/>
  <c r="DN15" i="1"/>
  <c r="DF14" i="1"/>
  <c r="DL14" i="1"/>
  <c r="DN13" i="1"/>
  <c r="DF12" i="1"/>
  <c r="DG12" i="1"/>
  <c r="DG11" i="1" s="1"/>
  <c r="DL12" i="1"/>
  <c r="DL11" i="1" s="1"/>
  <c r="DA38" i="1"/>
  <c r="DA37" i="1"/>
  <c r="CO36" i="1"/>
  <c r="DA36" i="1" s="1"/>
  <c r="DA35" i="1"/>
  <c r="DA34" i="1"/>
  <c r="DA33" i="1"/>
  <c r="DA32" i="1"/>
  <c r="DA31" i="1"/>
  <c r="DA29" i="1"/>
  <c r="DA28" i="1"/>
  <c r="DA27" i="1"/>
  <c r="DA26" i="1"/>
  <c r="DA25" i="1"/>
  <c r="DA24" i="1"/>
  <c r="DA23" i="1"/>
  <c r="DA22" i="1"/>
  <c r="DA21" i="1"/>
  <c r="DA20" i="1"/>
  <c r="DA19" i="1"/>
  <c r="DA18" i="1"/>
  <c r="DA17" i="1"/>
  <c r="DA16" i="1"/>
  <c r="DA15" i="1"/>
  <c r="DA14" i="1"/>
  <c r="DA13" i="1"/>
  <c r="DA12" i="1"/>
  <c r="DA11" i="1"/>
  <c r="CN38" i="1"/>
  <c r="CN37" i="1"/>
  <c r="CN36" i="1"/>
  <c r="CN35" i="1"/>
  <c r="CN34" i="1"/>
  <c r="CN33" i="1"/>
  <c r="CN32" i="1"/>
  <c r="CN31" i="1"/>
  <c r="CN29" i="1"/>
  <c r="CN28" i="1"/>
  <c r="CN27" i="1"/>
  <c r="CN26" i="1"/>
  <c r="CN25" i="1"/>
  <c r="CN24" i="1"/>
  <c r="CN23" i="1"/>
  <c r="CN22" i="1"/>
  <c r="CN21" i="1"/>
  <c r="CN20" i="1"/>
  <c r="CN19" i="1"/>
  <c r="CN18" i="1"/>
  <c r="CN17" i="1"/>
  <c r="CN16" i="1"/>
  <c r="CN15" i="1"/>
  <c r="CN14" i="1"/>
  <c r="CN13" i="1"/>
  <c r="CN12" i="1"/>
  <c r="CN11" i="1"/>
  <c r="CA38" i="1"/>
  <c r="CA37" i="1"/>
  <c r="CA36" i="1"/>
  <c r="CA35" i="1"/>
  <c r="CA34" i="1"/>
  <c r="CA33" i="1"/>
  <c r="CA32" i="1"/>
  <c r="CA31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BN38" i="1"/>
  <c r="BN37" i="1"/>
  <c r="BN36" i="1"/>
  <c r="BN35" i="1"/>
  <c r="BN34" i="1"/>
  <c r="BN33" i="1"/>
  <c r="BN32" i="1"/>
  <c r="BN31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A38" i="1"/>
  <c r="BA37" i="1"/>
  <c r="BA36" i="1"/>
  <c r="BA35" i="1"/>
  <c r="BA34" i="1"/>
  <c r="BA33" i="1"/>
  <c r="BA32" i="1"/>
  <c r="BA31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7" i="1"/>
  <c r="N38" i="1"/>
  <c r="N11" i="1"/>
  <c r="AA38" i="1"/>
  <c r="DQ33" i="1"/>
  <c r="DE23" i="1" l="1"/>
  <c r="DS11" i="1"/>
  <c r="DO23" i="1"/>
  <c r="DW23" i="1"/>
  <c r="DS23" i="1"/>
  <c r="DR11" i="1"/>
  <c r="DP23" i="1"/>
  <c r="DO11" i="1"/>
  <c r="DO38" i="1" s="1"/>
  <c r="EA12" i="1"/>
  <c r="DF23" i="1"/>
  <c r="DN24" i="1"/>
  <c r="DV23" i="1"/>
  <c r="EC28" i="1"/>
  <c r="EC23" i="1" s="1"/>
  <c r="EC38" i="1" s="1"/>
  <c r="EN31" i="1"/>
  <c r="EN28" i="1" s="1"/>
  <c r="EN23" i="1" s="1"/>
  <c r="DK23" i="1"/>
  <c r="DW11" i="1"/>
  <c r="EB33" i="1"/>
  <c r="EB38" i="1" s="1"/>
  <c r="EN36" i="1"/>
  <c r="EN33" i="1" s="1"/>
  <c r="DI23" i="1"/>
  <c r="DX11" i="1"/>
  <c r="DJ23" i="1"/>
  <c r="DI11" i="1"/>
  <c r="DH23" i="1"/>
  <c r="EG38" i="1"/>
  <c r="DM23" i="1"/>
  <c r="DH11" i="1"/>
  <c r="DC23" i="1"/>
  <c r="DC38" i="1" s="1"/>
  <c r="EA36" i="1"/>
  <c r="DN31" i="1"/>
  <c r="DF11" i="1"/>
  <c r="DL23" i="1"/>
  <c r="DK11" i="1"/>
  <c r="DN14" i="1"/>
  <c r="DZ23" i="1"/>
  <c r="DZ38" i="1" s="1"/>
  <c r="DY11" i="1"/>
  <c r="DU11" i="1"/>
  <c r="DT23" i="1"/>
  <c r="EE38" i="1"/>
  <c r="DE38" i="1"/>
  <c r="DS38" i="1"/>
  <c r="EA14" i="1"/>
  <c r="DP11" i="1"/>
  <c r="DP38" i="1" s="1"/>
  <c r="DW38" i="1"/>
  <c r="DG23" i="1"/>
  <c r="DM38" i="1"/>
  <c r="DJ11" i="1"/>
  <c r="DX38" i="1"/>
  <c r="DV11" i="1"/>
  <c r="DU23" i="1"/>
  <c r="DT11" i="1"/>
  <c r="EF38" i="1"/>
  <c r="DR38" i="1"/>
  <c r="EA33" i="1"/>
  <c r="DN33" i="1"/>
  <c r="DK38" i="1"/>
  <c r="DN28" i="1"/>
  <c r="DD23" i="1"/>
  <c r="DD38" i="1" s="1"/>
  <c r="DY38" i="1"/>
  <c r="EA28" i="1"/>
  <c r="DQ11" i="1"/>
  <c r="DQ38" i="1" s="1"/>
  <c r="EA24" i="1"/>
  <c r="DN12" i="1"/>
  <c r="DU38" i="1" l="1"/>
  <c r="DN11" i="1"/>
  <c r="DV38" i="1"/>
  <c r="EN38" i="1"/>
  <c r="DJ38" i="1"/>
  <c r="DH38" i="1"/>
  <c r="DI38" i="1"/>
  <c r="DT38" i="1"/>
  <c r="EA38" i="1" s="1"/>
  <c r="EA23" i="1"/>
  <c r="EA11" i="1"/>
  <c r="ED38" i="1"/>
  <c r="DN23" i="1"/>
  <c r="DN38" i="1" l="1"/>
  <c r="EN13" i="1"/>
  <c r="EN12" i="1" s="1"/>
  <c r="EN11" i="1" s="1"/>
</calcChain>
</file>

<file path=xl/sharedStrings.xml><?xml version="1.0" encoding="utf-8"?>
<sst xmlns="http://schemas.openxmlformats.org/spreadsheetml/2006/main" count="181" uniqueCount="55">
  <si>
    <t>DIRECCIÓN GENERAL DE ADUANAS</t>
  </si>
  <si>
    <t>RECAUDACIÓN MENSUAL FONDO 100</t>
  </si>
  <si>
    <t>PARTIDAS</t>
  </si>
  <si>
    <t>TOTAL
2008</t>
  </si>
  <si>
    <t>TOTAL
2009</t>
  </si>
  <si>
    <t>TOTAL
2010</t>
  </si>
  <si>
    <t>TOTAL
2011</t>
  </si>
  <si>
    <t>TOTAL
2012</t>
  </si>
  <si>
    <t>TOTAL
2013</t>
  </si>
  <si>
    <t>TOTAL
2014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</si>
  <si>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</si>
  <si>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</si>
  <si>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</si>
  <si>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</si>
  <si>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</si>
  <si>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</si>
  <si>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</si>
  <si>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</si>
  <si>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</si>
  <si>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</si>
  <si>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</si>
  <si>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</si>
  <si>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</si>
  <si>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</si>
  <si>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</si>
  <si>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</si>
  <si>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</si>
  <si>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</si>
  <si>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</si>
  <si>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</si>
  <si>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Accesorios sobre Impuestos Internos a  Mercancías y  Servicios</t>
  </si>
  <si>
    <t>IMPUESTOS SOBRE EL COMERCIO Y LAS TRANSACCIONES/COMERCIO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</si>
  <si>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</si>
  <si>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</si>
  <si>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</si>
  <si>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</si>
  <si>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</si>
  <si>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</si>
  <si>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- Otros</t>
  </si>
  <si>
    <t>OTROS</t>
  </si>
  <si>
    <t>-  Contribución Zonas Francas</t>
  </si>
  <si>
    <t>-  Venta de Formularios de Aduanas</t>
  </si>
  <si>
    <t>-  Otros</t>
  </si>
  <si>
    <t>TOTAL</t>
  </si>
  <si>
    <t xml:space="preserve">Octubre </t>
  </si>
  <si>
    <t>Fuente: Dirección General de Aduanas.</t>
  </si>
  <si>
    <t xml:space="preserve">Febrero </t>
  </si>
  <si>
    <t>Total</t>
  </si>
  <si>
    <t>- Impuesto Selectivo a las Cervezas</t>
  </si>
  <si>
    <t>- Impuesto  adicional RD$2.00 Gasoil/Gasolina Premium/Regular</t>
  </si>
  <si>
    <t>Valores expresados en millones de pesos dominicanos</t>
  </si>
  <si>
    <t xml:space="preserve"> </t>
  </si>
  <si>
    <t>- Regalía Exportación Minerales (5%)</t>
  </si>
  <si>
    <t>Enero 2008 - abril 2019</t>
  </si>
  <si>
    <t>*Resultados preliminares abril 2019*.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</si>
</sst>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#,##0.0_);\(#,##0.0\)"/>
    <numFmt numFmtId="167" formatCode="#,##0.0,,"/>
    <numFmt numFmtId="168" formatCode="#,##0.00,,"/>
    <numFmt numFmtId="169" formatCode="_([$€]* #,##0.00_);_([$€]* \(#,##0.00\);_([$€]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38">
    <xf numFmtId="0" fontId="0" fillId="0" borderId="0"/>
    <xf numFmtId="164" fontId="1" fillId="0" borderId="0" applyFont="0" applyFill="0" applyBorder="0" applyAlignment="0" applyProtection="0"/>
    <xf numFmtId="39" fontId="2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1" fillId="0" borderId="0"/>
    <xf numFmtId="16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Border="1"/>
    <xf numFmtId="164" fontId="0" fillId="2" borderId="0" xfId="0" applyNumberFormat="1" applyFill="1" applyBorder="1"/>
    <xf numFmtId="167" fontId="0" fillId="2" borderId="0" xfId="0" applyNumberFormat="1" applyFill="1"/>
    <xf numFmtId="49" fontId="4" fillId="2" borderId="0" xfId="2" applyNumberFormat="1" applyFont="1" applyFill="1" applyBorder="1" applyAlignment="1" applyProtection="1">
      <alignment horizontal="left" indent="1"/>
    </xf>
    <xf numFmtId="0" fontId="7" fillId="2" borderId="0" xfId="3" applyFont="1" applyFill="1" applyBorder="1" applyAlignment="1" applyProtection="1">
      <alignment horizontal="left" indent="2"/>
    </xf>
    <xf numFmtId="49" fontId="4" fillId="2" borderId="0" xfId="3" applyNumberFormat="1" applyFont="1" applyFill="1" applyBorder="1" applyAlignment="1" applyProtection="1">
      <alignment horizontal="left" indent="1"/>
    </xf>
    <xf numFmtId="49" fontId="8" fillId="2" borderId="0" xfId="2" applyNumberFormat="1" applyFont="1" applyFill="1" applyBorder="1" applyAlignment="1" applyProtection="1">
      <alignment horizontal="left" indent="2"/>
    </xf>
    <xf numFmtId="166" fontId="4" fillId="2" borderId="0" xfId="2" applyNumberFormat="1" applyFont="1" applyFill="1" applyBorder="1" applyAlignment="1" applyProtection="1">
      <alignment horizontal="left" indent="1"/>
    </xf>
    <xf numFmtId="49" fontId="8" fillId="2" borderId="0" xfId="3" applyNumberFormat="1" applyFont="1" applyFill="1" applyBorder="1" applyAlignment="1" applyProtection="1">
      <alignment horizontal="left" indent="2"/>
    </xf>
    <xf numFmtId="49" fontId="7" fillId="2" borderId="0" xfId="3" applyNumberFormat="1" applyFont="1" applyFill="1" applyBorder="1" applyAlignment="1" applyProtection="1">
      <alignment horizontal="left" indent="2"/>
    </xf>
    <xf numFmtId="0" fontId="10" fillId="2" borderId="0" xfId="0" applyFont="1" applyFill="1"/>
    <xf numFmtId="0" fontId="12" fillId="2" borderId="0" xfId="0" applyFont="1" applyFill="1" applyAlignment="1">
      <alignment horizontal="left" indent="20"/>
    </xf>
    <xf numFmtId="0" fontId="13" fillId="2" borderId="0" xfId="0" applyFont="1" applyFill="1" applyAlignment="1">
      <alignment horizontal="left" indent="20"/>
    </xf>
    <xf numFmtId="0" fontId="14" fillId="2" borderId="0" xfId="0" applyFont="1" applyFill="1" applyAlignment="1">
      <alignment horizontal="left" indent="20"/>
    </xf>
    <xf numFmtId="0" fontId="0" fillId="3" borderId="0" xfId="0" applyFill="1"/>
    <xf numFmtId="0" fontId="16" fillId="2" borderId="6" xfId="0" applyFont="1" applyFill="1" applyBorder="1"/>
    <xf numFmtId="0" fontId="16" fillId="2" borderId="0" xfId="0" applyFont="1" applyFill="1"/>
    <xf numFmtId="167" fontId="17" fillId="2" borderId="6" xfId="1" applyNumberFormat="1" applyFont="1" applyFill="1" applyBorder="1"/>
    <xf numFmtId="167" fontId="17" fillId="2" borderId="0" xfId="1" applyNumberFormat="1" applyFont="1" applyFill="1" applyBorder="1"/>
    <xf numFmtId="167" fontId="18" fillId="2" borderId="6" xfId="1" applyNumberFormat="1" applyFont="1" applyFill="1" applyBorder="1"/>
    <xf numFmtId="167" fontId="18" fillId="2" borderId="0" xfId="1" applyNumberFormat="1" applyFont="1" applyFill="1" applyBorder="1"/>
    <xf numFmtId="167" fontId="17" fillId="2" borderId="6" xfId="0" applyNumberFormat="1" applyFont="1" applyFill="1" applyBorder="1"/>
    <xf numFmtId="167" fontId="17" fillId="2" borderId="0" xfId="0" applyNumberFormat="1" applyFont="1" applyFill="1" applyBorder="1"/>
    <xf numFmtId="167" fontId="18" fillId="2" borderId="0" xfId="0" applyNumberFormat="1" applyFont="1" applyFill="1" applyBorder="1" applyAlignment="1">
      <alignment horizontal="left" indent="3"/>
    </xf>
    <xf numFmtId="167" fontId="18" fillId="2" borderId="0" xfId="1" applyNumberFormat="1" applyFont="1" applyFill="1" applyBorder="1" applyAlignment="1">
      <alignment horizontal="left" indent="3"/>
    </xf>
    <xf numFmtId="167" fontId="18" fillId="2" borderId="6" xfId="0" applyNumberFormat="1" applyFont="1" applyFill="1" applyBorder="1"/>
    <xf numFmtId="167" fontId="18" fillId="2" borderId="0" xfId="0" applyNumberFormat="1" applyFont="1" applyFill="1" applyBorder="1"/>
    <xf numFmtId="0" fontId="9" fillId="5" borderId="0" xfId="0" applyFont="1" applyFill="1" applyBorder="1"/>
    <xf numFmtId="167" fontId="17" fillId="5" borderId="6" xfId="0" applyNumberFormat="1" applyFont="1" applyFill="1" applyBorder="1"/>
    <xf numFmtId="167" fontId="17" fillId="5" borderId="0" xfId="0" applyNumberFormat="1" applyFont="1" applyFill="1" applyBorder="1"/>
    <xf numFmtId="167" fontId="17" fillId="5" borderId="6" xfId="1" applyNumberFormat="1" applyFont="1" applyFill="1" applyBorder="1"/>
    <xf numFmtId="167" fontId="17" fillId="5" borderId="0" xfId="1" applyNumberFormat="1" applyFont="1" applyFill="1" applyBorder="1"/>
    <xf numFmtId="0" fontId="6" fillId="3" borderId="0" xfId="0" applyFont="1" applyFill="1" applyBorder="1" applyAlignment="1">
      <alignment horizontal="center"/>
    </xf>
    <xf numFmtId="167" fontId="6" fillId="3" borderId="8" xfId="0" applyNumberFormat="1" applyFont="1" applyFill="1" applyBorder="1"/>
    <xf numFmtId="164" fontId="15" fillId="4" borderId="4" xfId="1" applyFont="1" applyFill="1" applyBorder="1" applyAlignment="1">
      <alignment horizontal="center"/>
    </xf>
    <xf numFmtId="164" fontId="15" fillId="4" borderId="1" xfId="1" applyFont="1" applyFill="1" applyBorder="1" applyAlignment="1">
      <alignment horizontal="center"/>
    </xf>
    <xf numFmtId="49" fontId="4" fillId="5" borderId="0" xfId="2" applyNumberFormat="1" applyFont="1" applyFill="1" applyBorder="1" applyAlignment="1" applyProtection="1"/>
    <xf numFmtId="0" fontId="10" fillId="2" borderId="0" xfId="0" applyFont="1" applyFill="1" applyBorder="1"/>
    <xf numFmtId="0" fontId="16" fillId="2" borderId="8" xfId="0" applyFont="1" applyFill="1" applyBorder="1"/>
    <xf numFmtId="0" fontId="15" fillId="4" borderId="7" xfId="0" applyFont="1" applyFill="1" applyBorder="1" applyAlignment="1">
      <alignment horizontal="center" wrapText="1"/>
    </xf>
    <xf numFmtId="167" fontId="17" fillId="4" borderId="10" xfId="0" applyNumberFormat="1" applyFont="1" applyFill="1" applyBorder="1"/>
    <xf numFmtId="0" fontId="16" fillId="2" borderId="0" xfId="0" applyFont="1" applyFill="1" applyBorder="1"/>
    <xf numFmtId="4" fontId="0" fillId="2" borderId="0" xfId="0" applyNumberFormat="1" applyFill="1"/>
    <xf numFmtId="164" fontId="0" fillId="2" borderId="0" xfId="1" applyFont="1" applyFill="1"/>
    <xf numFmtId="49" fontId="7" fillId="2" borderId="11" xfId="3" applyNumberFormat="1" applyFont="1" applyFill="1" applyBorder="1" applyAlignment="1" applyProtection="1">
      <alignment horizontal="left" indent="2"/>
    </xf>
    <xf numFmtId="43" fontId="0" fillId="2" borderId="0" xfId="0" applyNumberFormat="1" applyFill="1"/>
    <xf numFmtId="168" fontId="0" fillId="2" borderId="0" xfId="0" applyNumberFormat="1" applyFill="1"/>
    <xf numFmtId="168" fontId="0" fillId="2" borderId="0" xfId="1" applyNumberFormat="1" applyFont="1" applyFill="1"/>
    <xf numFmtId="164" fontId="16" fillId="2" borderId="8" xfId="1" applyFont="1" applyFill="1" applyBorder="1"/>
    <xf numFmtId="164" fontId="0" fillId="3" borderId="0" xfId="1" applyFont="1" applyFill="1"/>
    <xf numFmtId="164" fontId="16" fillId="2" borderId="0" xfId="1" applyFont="1" applyFill="1" applyBorder="1"/>
    <xf numFmtId="167" fontId="6" fillId="3" borderId="8" xfId="1" applyNumberFormat="1" applyFont="1" applyFill="1" applyBorder="1"/>
    <xf numFmtId="167" fontId="6" fillId="3" borderId="10" xfId="1" applyNumberFormat="1" applyFont="1" applyFill="1" applyBorder="1"/>
    <xf numFmtId="164" fontId="15" fillId="4" borderId="12" xfId="1" applyFont="1" applyFill="1" applyBorder="1" applyAlignment="1">
      <alignment horizontal="center"/>
    </xf>
    <xf numFmtId="164" fontId="15" fillId="4" borderId="13" xfId="1" applyFont="1" applyFill="1" applyBorder="1" applyAlignment="1">
      <alignment horizontal="center"/>
    </xf>
    <xf numFmtId="164" fontId="15" fillId="4" borderId="14" xfId="1" applyFont="1" applyFill="1" applyBorder="1" applyAlignment="1">
      <alignment horizontal="center"/>
    </xf>
    <xf numFmtId="168" fontId="17" fillId="5" borderId="0" xfId="1" applyNumberFormat="1" applyFont="1" applyFill="1" applyBorder="1"/>
    <xf numFmtId="168" fontId="17" fillId="2" borderId="0" xfId="1" applyNumberFormat="1" applyFont="1" applyFill="1" applyBorder="1"/>
    <xf numFmtId="168" fontId="18" fillId="2" borderId="0" xfId="1" applyNumberFormat="1" applyFont="1" applyFill="1" applyBorder="1"/>
    <xf numFmtId="168" fontId="6" fillId="3" borderId="10" xfId="1" applyNumberFormat="1" applyFont="1" applyFill="1" applyBorder="1"/>
    <xf numFmtId="164" fontId="20" fillId="2" borderId="0" xfId="1" applyFont="1" applyFill="1"/>
    <xf numFmtId="168" fontId="6" fillId="0" borderId="10" xfId="1" applyNumberFormat="1" applyFont="1" applyFill="1" applyBorder="1"/>
    <xf numFmtId="168" fontId="19" fillId="2" borderId="0" xfId="1" applyNumberFormat="1" applyFont="1" applyFill="1" applyBorder="1"/>
    <xf numFmtId="168" fontId="5" fillId="2" borderId="0" xfId="1" applyNumberFormat="1" applyFont="1" applyFill="1" applyBorder="1"/>
    <xf numFmtId="0" fontId="17" fillId="2" borderId="0" xfId="0" applyFont="1" applyFill="1"/>
    <xf numFmtId="0" fontId="22" fillId="2" borderId="0" xfId="0" applyFont="1" applyFill="1"/>
    <xf numFmtId="167" fontId="22" fillId="2" borderId="0" xfId="0" applyNumberFormat="1" applyFont="1" applyFill="1"/>
    <xf numFmtId="164" fontId="22" fillId="2" borderId="0" xfId="1" applyFont="1" applyFill="1"/>
    <xf numFmtId="4" fontId="22" fillId="2" borderId="0" xfId="0" applyNumberFormat="1" applyFont="1" applyFill="1"/>
    <xf numFmtId="164" fontId="22" fillId="2" borderId="0" xfId="0" applyNumberFormat="1" applyFont="1" applyFill="1"/>
    <xf numFmtId="168" fontId="23" fillId="2" borderId="0" xfId="1" applyNumberFormat="1" applyFont="1" applyFill="1" applyBorder="1"/>
    <xf numFmtId="165" fontId="18" fillId="2" borderId="0" xfId="34" applyFont="1" applyFill="1" applyBorder="1" applyAlignment="1">
      <alignment horizontal="right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68" fontId="18" fillId="5" borderId="0" xfId="1" applyNumberFormat="1" applyFont="1" applyFill="1" applyBorder="1"/>
    <xf numFmtId="167" fontId="18" fillId="5" borderId="0" xfId="1" applyNumberFormat="1" applyFont="1" applyFill="1" applyBorder="1"/>
    <xf numFmtId="4" fontId="10" fillId="2" borderId="0" xfId="0" applyNumberFormat="1" applyFont="1" applyFill="1"/>
    <xf numFmtId="168" fontId="10" fillId="2" borderId="0" xfId="0" applyNumberFormat="1" applyFont="1" applyFill="1" applyBorder="1"/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vertical="center"/>
    </xf>
  </cellXfs>
  <cellStyles count="38">
    <cellStyle name="Euro" xfId="5" xr:uid="{00000000-0005-0000-0000-000031000000}"/>
    <cellStyle name="Euro 2" xfId="6" xr:uid="{00000000-0005-0000-0000-000032000000}"/>
    <cellStyle name="Euro 2 2" xfId="7" xr:uid="{00000000-0005-0000-0000-000033000000}"/>
    <cellStyle name="Euro 3" xfId="8" xr:uid="{00000000-0005-0000-0000-000034000000}"/>
    <cellStyle name="Euro 3 2" xfId="9" xr:uid="{00000000-0005-0000-0000-000035000000}"/>
    <cellStyle name="Euro 4" xfId="10" xr:uid="{00000000-0005-0000-0000-000036000000}"/>
    <cellStyle name="Euro 5" xfId="28" xr:uid="{00000000-0005-0000-0000-000048000000}"/>
    <cellStyle name="Millares" xfId="1" builtinId="3"/>
    <cellStyle name="Millares 2" xfId="12" xr:uid="{00000000-0005-0000-0000-000038000000}"/>
    <cellStyle name="Millares 2 2" xfId="13" xr:uid="{00000000-0005-0000-0000-000039000000}"/>
    <cellStyle name="Millares 2 2 2" xfId="30" xr:uid="{00000000-0005-0000-0000-00004A000000}"/>
    <cellStyle name="Millares 2 3" xfId="14" xr:uid="{00000000-0005-0000-0000-00003A000000}"/>
    <cellStyle name="Millares 2 3 2" xfId="31" xr:uid="{00000000-0005-0000-0000-00004B000000}"/>
    <cellStyle name="Millares 2 4" xfId="29" xr:uid="{00000000-0005-0000-0000-000049000000}"/>
    <cellStyle name="Millares 3" xfId="15" xr:uid="{00000000-0005-0000-0000-00003B000000}"/>
    <cellStyle name="Millares 3 2" xfId="16" xr:uid="{00000000-0005-0000-0000-00003C000000}"/>
    <cellStyle name="Millares 3 2 2" xfId="33" xr:uid="{00000000-0005-0000-0000-00004D000000}"/>
    <cellStyle name="Millares 3 3" xfId="34" xr:uid="{00000000-0005-0000-0000-00004E000000}"/>
    <cellStyle name="Millares 3 4" xfId="32" xr:uid="{00000000-0005-0000-0000-00004C000000}"/>
    <cellStyle name="Millares 4" xfId="17" xr:uid="{00000000-0005-0000-0000-00003D000000}"/>
    <cellStyle name="Millares 4 2" xfId="18" xr:uid="{00000000-0005-0000-0000-00003E000000}"/>
    <cellStyle name="Millares 4 3" xfId="19" xr:uid="{00000000-0005-0000-0000-00003F000000}"/>
    <cellStyle name="Millares 4 4" xfId="35" xr:uid="{00000000-0005-0000-0000-00004F000000}"/>
    <cellStyle name="Millares 5" xfId="20" xr:uid="{00000000-0005-0000-0000-000040000000}"/>
    <cellStyle name="Millares 5 2" xfId="21" xr:uid="{00000000-0005-0000-0000-000041000000}"/>
    <cellStyle name="Millares 5 3" xfId="36" xr:uid="{00000000-0005-0000-0000-000050000000}"/>
    <cellStyle name="Millares 6" xfId="22" xr:uid="{00000000-0005-0000-0000-000042000000}"/>
    <cellStyle name="Millares 6 2" xfId="37" xr:uid="{00000000-0005-0000-0000-000051000000}"/>
    <cellStyle name="Millares 7" xfId="11" xr:uid="{00000000-0005-0000-0000-000037000000}"/>
    <cellStyle name="Normal" xfId="0" builtinId="0"/>
    <cellStyle name="Normal 2" xfId="23" xr:uid="{00000000-0005-0000-0000-000044000000}"/>
    <cellStyle name="Normal 3" xfId="24" xr:uid="{00000000-0005-0000-0000-000045000000}"/>
    <cellStyle name="Normal 3 2" xfId="25" xr:uid="{00000000-0005-0000-0000-000046000000}"/>
    <cellStyle name="Normal 4" xfId="4" xr:uid="{00000000-0005-0000-0000-000043000000}"/>
    <cellStyle name="Normal 5" xfId="27" xr:uid="{00000000-0005-0000-0000-000052000000}"/>
    <cellStyle name="Normal_COMPARACION 2002-2001" xfId="3" xr:uid="{00000000-0005-0000-0000-000002000000}"/>
    <cellStyle name="Normal_Hoja6" xfId="2" xr:uid="{00000000-0005-0000-0000-000003000000}"/>
    <cellStyle name="Porcentaje 2" xfId="26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63350</xdr:colOff>
      <xdr:row>0</xdr:row>
      <xdr:rowOff>141212</xdr:rowOff>
    </xdr:from>
    <xdr:to>
      <xdr:col>0</xdr:col>
      <xdr:colOff>1571625</xdr:colOff>
      <xdr:row>3</xdr:row>
      <xdr:rowOff>112706</xdr:rowOff>
    </xdr:to>
    <xdr:pic>
      <xdr:nvPicPr>
        <xdr:cNvPr id="2" name="1 Imagen" descr="http://portal.dga.gov.do/dgagov.net/uploads/image/varios/logo-final-dg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65" b="25641"/>
        <a:stretch/>
      </xdr:blipFill>
      <xdr:spPr bwMode="auto">
        <a:xfrm>
          <a:off x="63350" y="141212"/>
          <a:ext cx="1508275" cy="654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58"/>
  <sheetViews>
    <sheetView tabSelected="1" zoomScale="78" zoomScaleNormal="78" workbookViewId="0">
      <pane xSplit="1" ySplit="9" topLeftCell="EN10" activePane="bottomRight" state="frozen"/>
      <selection activeCell="F35" activeCellId="3" sqref="F22 F22 F25 F35"/>
      <selection pane="topRight" activeCell="F35" activeCellId="3" sqref="F22 F22 F25 F35"/>
      <selection pane="bottomLeft" activeCell="F35" activeCellId="3" sqref="F22 F22 F25 F35"/>
      <selection pane="bottomRight" activeCell="A41" sqref="A41"/>
    </sheetView>
  </sheetViews>
  <sheetFormatPr baseColWidth="10" defaultColWidth="11.42578125" defaultRowHeight="15" x14ac:dyDescent="0.25"/>
  <cols>
    <col min="1" max="1" width="116.85546875" style="1" bestFit="1" customWidth="1"/>
    <col min="2" max="109" width="17.5703125" style="1" customWidth="1"/>
    <col min="110" max="113" width="12.28515625" style="1" bestFit="1" customWidth="1"/>
    <col min="114" max="114" width="16.42578125" style="45" bestFit="1" customWidth="1"/>
    <col min="115" max="115" width="12.28515625" style="45" bestFit="1" customWidth="1"/>
    <col min="116" max="116" width="15.7109375" style="45" bestFit="1" customWidth="1"/>
    <col min="117" max="117" width="14.7109375" style="45" bestFit="1" customWidth="1"/>
    <col min="118" max="118" width="17.5703125" style="1" customWidth="1"/>
    <col min="119" max="119" width="14" style="1" bestFit="1" customWidth="1"/>
    <col min="120" max="120" width="14" style="45" bestFit="1" customWidth="1"/>
    <col min="121" max="121" width="16" style="45" customWidth="1"/>
    <col min="122" max="123" width="14" style="45" bestFit="1" customWidth="1"/>
    <col min="124" max="124" width="15" style="45" customWidth="1"/>
    <col min="125" max="125" width="15.85546875" style="45" customWidth="1"/>
    <col min="126" max="126" width="14.140625" style="45" bestFit="1" customWidth="1"/>
    <col min="127" max="127" width="16.42578125" style="45" bestFit="1" customWidth="1"/>
    <col min="128" max="128" width="14.140625" style="45" bestFit="1" customWidth="1"/>
    <col min="129" max="129" width="15.7109375" style="45" bestFit="1" customWidth="1"/>
    <col min="130" max="130" width="15.140625" style="45" bestFit="1" customWidth="1"/>
    <col min="131" max="131" width="16.28515625" style="1" bestFit="1" customWidth="1"/>
    <col min="132" max="134" width="16.5703125" style="1" customWidth="1"/>
    <col min="135" max="135" width="16.5703125" style="45" customWidth="1"/>
    <col min="136" max="136" width="20.42578125" style="45" bestFit="1" customWidth="1"/>
    <col min="137" max="137" width="17" style="45" customWidth="1"/>
    <col min="138" max="141" width="15.140625" style="45" customWidth="1"/>
    <col min="142" max="143" width="21.5703125" style="45" bestFit="1" customWidth="1"/>
    <col min="144" max="144" width="21.5703125" style="1" bestFit="1" customWidth="1"/>
    <col min="145" max="145" width="18.28515625" style="1" bestFit="1" customWidth="1"/>
    <col min="146" max="148" width="18.28515625" style="1" customWidth="1"/>
    <col min="149" max="149" width="21.5703125" style="1" customWidth="1"/>
    <col min="150" max="150" width="12.7109375" style="1" bestFit="1" customWidth="1"/>
    <col min="151" max="151" width="17.85546875" style="1" bestFit="1" customWidth="1"/>
    <col min="152" max="16384" width="11.42578125" style="1"/>
  </cols>
  <sheetData>
    <row r="1" spans="1:159" ht="18.75" x14ac:dyDescent="0.3">
      <c r="A1" s="13" t="s">
        <v>0</v>
      </c>
      <c r="EL1" s="45" t="s">
        <v>51</v>
      </c>
    </row>
    <row r="2" spans="1:159" ht="18.75" x14ac:dyDescent="0.3">
      <c r="A2" s="14" t="s">
        <v>1</v>
      </c>
    </row>
    <row r="3" spans="1:159" ht="15.75" x14ac:dyDescent="0.25">
      <c r="A3" s="15" t="s">
        <v>53</v>
      </c>
    </row>
    <row r="4" spans="1:159" ht="15.75" x14ac:dyDescent="0.25">
      <c r="A4" s="15" t="s">
        <v>50</v>
      </c>
    </row>
    <row r="6" spans="1:159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51"/>
      <c r="DK6" s="51"/>
      <c r="DL6" s="51"/>
      <c r="DM6" s="51"/>
      <c r="DN6" s="16"/>
      <c r="DO6" s="16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16"/>
      <c r="EB6" s="16"/>
      <c r="EC6" s="16"/>
      <c r="ED6" s="16"/>
      <c r="EE6" s="51"/>
      <c r="EF6" s="51"/>
      <c r="EG6" s="51"/>
      <c r="EH6" s="51"/>
      <c r="EI6" s="51"/>
      <c r="EJ6" s="51"/>
      <c r="EK6" s="51"/>
      <c r="EL6" s="51"/>
      <c r="EM6" s="51"/>
      <c r="EN6" s="16"/>
      <c r="EO6" s="16"/>
      <c r="EP6" s="16"/>
      <c r="EQ6" s="16"/>
      <c r="ER6" s="16"/>
      <c r="ES6" s="16"/>
    </row>
    <row r="8" spans="1:159" s="12" customFormat="1" ht="19.5" customHeight="1" thickBot="1" x14ac:dyDescent="0.35">
      <c r="A8" s="87" t="s">
        <v>2</v>
      </c>
      <c r="B8" s="83">
        <v>2008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5"/>
      <c r="N8" s="86" t="s">
        <v>3</v>
      </c>
      <c r="O8" s="83">
        <v>2009</v>
      </c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  <c r="AA8" s="86" t="s">
        <v>4</v>
      </c>
      <c r="AB8" s="80">
        <v>2010</v>
      </c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2"/>
      <c r="AN8" s="86" t="s">
        <v>5</v>
      </c>
      <c r="AO8" s="80">
        <v>2011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2"/>
      <c r="BA8" s="86" t="s">
        <v>6</v>
      </c>
      <c r="BB8" s="80">
        <v>2012</v>
      </c>
      <c r="BC8" s="81">
        <v>2012</v>
      </c>
      <c r="BD8" s="81">
        <v>2012</v>
      </c>
      <c r="BE8" s="81">
        <v>2012</v>
      </c>
      <c r="BF8" s="81">
        <v>2012</v>
      </c>
      <c r="BG8" s="81">
        <v>2012</v>
      </c>
      <c r="BH8" s="81">
        <v>2012</v>
      </c>
      <c r="BI8" s="81">
        <v>2012</v>
      </c>
      <c r="BJ8" s="81">
        <v>2012</v>
      </c>
      <c r="BK8" s="81">
        <v>2012</v>
      </c>
      <c r="BL8" s="81">
        <v>2012</v>
      </c>
      <c r="BM8" s="82">
        <v>2012</v>
      </c>
      <c r="BN8" s="86" t="s">
        <v>7</v>
      </c>
      <c r="BO8" s="80">
        <v>2013</v>
      </c>
      <c r="BP8" s="81">
        <v>2013</v>
      </c>
      <c r="BQ8" s="81">
        <v>2013</v>
      </c>
      <c r="BR8" s="81">
        <v>2013</v>
      </c>
      <c r="BS8" s="81">
        <v>2013</v>
      </c>
      <c r="BT8" s="81">
        <v>2013</v>
      </c>
      <c r="BU8" s="81">
        <v>2013</v>
      </c>
      <c r="BV8" s="81">
        <v>2013</v>
      </c>
      <c r="BW8" s="81">
        <v>2013</v>
      </c>
      <c r="BX8" s="81">
        <v>2013</v>
      </c>
      <c r="BY8" s="81">
        <v>2013</v>
      </c>
      <c r="BZ8" s="82">
        <v>2013</v>
      </c>
      <c r="CA8" s="86" t="s">
        <v>8</v>
      </c>
      <c r="CB8" s="80">
        <v>2014</v>
      </c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2"/>
      <c r="CN8" s="86" t="s">
        <v>9</v>
      </c>
      <c r="CO8" s="83">
        <v>2015</v>
      </c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5"/>
      <c r="DA8" s="41" t="s">
        <v>47</v>
      </c>
      <c r="DB8" s="80">
        <v>2016</v>
      </c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2"/>
      <c r="DN8" s="41" t="s">
        <v>47</v>
      </c>
      <c r="DO8" s="80">
        <v>2017</v>
      </c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2"/>
      <c r="EA8" s="41" t="s">
        <v>47</v>
      </c>
      <c r="EB8" s="83">
        <v>2018</v>
      </c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5"/>
      <c r="EN8" s="41" t="s">
        <v>47</v>
      </c>
      <c r="EO8" s="83">
        <v>2019</v>
      </c>
      <c r="EP8" s="84"/>
      <c r="EQ8" s="84"/>
      <c r="ER8" s="85"/>
      <c r="ES8" s="41" t="s">
        <v>47</v>
      </c>
      <c r="ET8" s="74"/>
      <c r="EU8" s="74"/>
      <c r="EV8" s="74"/>
      <c r="EW8" s="74"/>
      <c r="EX8" s="74"/>
      <c r="EY8" s="74"/>
      <c r="EZ8" s="74"/>
      <c r="FA8" s="74"/>
      <c r="FB8" s="74"/>
      <c r="FC8" s="75"/>
    </row>
    <row r="9" spans="1:159" s="12" customFormat="1" ht="19.5" thickTop="1" x14ac:dyDescent="0.3">
      <c r="A9" s="87"/>
      <c r="B9" s="36" t="s">
        <v>10</v>
      </c>
      <c r="C9" s="36" t="s">
        <v>11</v>
      </c>
      <c r="D9" s="37" t="s">
        <v>12</v>
      </c>
      <c r="E9" s="36" t="s">
        <v>13</v>
      </c>
      <c r="F9" s="37" t="s">
        <v>14</v>
      </c>
      <c r="G9" s="36" t="s">
        <v>15</v>
      </c>
      <c r="H9" s="36" t="s">
        <v>16</v>
      </c>
      <c r="I9" s="36" t="s">
        <v>17</v>
      </c>
      <c r="J9" s="36" t="s">
        <v>18</v>
      </c>
      <c r="K9" s="37" t="s">
        <v>19</v>
      </c>
      <c r="L9" s="36" t="s">
        <v>20</v>
      </c>
      <c r="M9" s="36" t="s">
        <v>21</v>
      </c>
      <c r="N9" s="86"/>
      <c r="O9" s="36" t="s">
        <v>10</v>
      </c>
      <c r="P9" s="36" t="s">
        <v>11</v>
      </c>
      <c r="Q9" s="36" t="s">
        <v>12</v>
      </c>
      <c r="R9" s="36" t="s">
        <v>13</v>
      </c>
      <c r="S9" s="36" t="s">
        <v>14</v>
      </c>
      <c r="T9" s="36" t="s">
        <v>15</v>
      </c>
      <c r="U9" s="36" t="s">
        <v>16</v>
      </c>
      <c r="V9" s="36" t="s">
        <v>17</v>
      </c>
      <c r="W9" s="36" t="s">
        <v>18</v>
      </c>
      <c r="X9" s="36" t="s">
        <v>19</v>
      </c>
      <c r="Y9" s="36" t="s">
        <v>20</v>
      </c>
      <c r="Z9" s="36" t="s">
        <v>21</v>
      </c>
      <c r="AA9" s="86"/>
      <c r="AB9" s="36" t="s">
        <v>10</v>
      </c>
      <c r="AC9" s="36" t="s">
        <v>11</v>
      </c>
      <c r="AD9" s="36" t="s">
        <v>12</v>
      </c>
      <c r="AE9" s="36" t="s">
        <v>13</v>
      </c>
      <c r="AF9" s="36" t="s">
        <v>14</v>
      </c>
      <c r="AG9" s="36" t="s">
        <v>15</v>
      </c>
      <c r="AH9" s="36" t="s">
        <v>16</v>
      </c>
      <c r="AI9" s="36" t="s">
        <v>17</v>
      </c>
      <c r="AJ9" s="36" t="s">
        <v>18</v>
      </c>
      <c r="AK9" s="36" t="s">
        <v>19</v>
      </c>
      <c r="AL9" s="36" t="s">
        <v>20</v>
      </c>
      <c r="AM9" s="36" t="s">
        <v>21</v>
      </c>
      <c r="AN9" s="86"/>
      <c r="AO9" s="36" t="s">
        <v>10</v>
      </c>
      <c r="AP9" s="36" t="s">
        <v>11</v>
      </c>
      <c r="AQ9" s="36" t="s">
        <v>12</v>
      </c>
      <c r="AR9" s="36" t="s">
        <v>13</v>
      </c>
      <c r="AS9" s="36" t="s">
        <v>14</v>
      </c>
      <c r="AT9" s="36" t="s">
        <v>15</v>
      </c>
      <c r="AU9" s="36" t="s">
        <v>16</v>
      </c>
      <c r="AV9" s="36" t="s">
        <v>17</v>
      </c>
      <c r="AW9" s="36" t="s">
        <v>18</v>
      </c>
      <c r="AX9" s="36" t="s">
        <v>19</v>
      </c>
      <c r="AY9" s="36" t="s">
        <v>20</v>
      </c>
      <c r="AZ9" s="36" t="s">
        <v>21</v>
      </c>
      <c r="BA9" s="86"/>
      <c r="BB9" s="36" t="s">
        <v>10</v>
      </c>
      <c r="BC9" s="36" t="s">
        <v>11</v>
      </c>
      <c r="BD9" s="36" t="s">
        <v>12</v>
      </c>
      <c r="BE9" s="36" t="s">
        <v>13</v>
      </c>
      <c r="BF9" s="36" t="s">
        <v>14</v>
      </c>
      <c r="BG9" s="36" t="s">
        <v>15</v>
      </c>
      <c r="BH9" s="36" t="s">
        <v>16</v>
      </c>
      <c r="BI9" s="36" t="s">
        <v>17</v>
      </c>
      <c r="BJ9" s="36" t="s">
        <v>18</v>
      </c>
      <c r="BK9" s="36" t="s">
        <v>19</v>
      </c>
      <c r="BL9" s="36" t="s">
        <v>20</v>
      </c>
      <c r="BM9" s="36" t="s">
        <v>21</v>
      </c>
      <c r="BN9" s="86"/>
      <c r="BO9" s="36" t="s">
        <v>10</v>
      </c>
      <c r="BP9" s="36" t="s">
        <v>11</v>
      </c>
      <c r="BQ9" s="36" t="s">
        <v>12</v>
      </c>
      <c r="BR9" s="36" t="s">
        <v>13</v>
      </c>
      <c r="BS9" s="36" t="s">
        <v>14</v>
      </c>
      <c r="BT9" s="36" t="s">
        <v>15</v>
      </c>
      <c r="BU9" s="36" t="s">
        <v>16</v>
      </c>
      <c r="BV9" s="36" t="s">
        <v>17</v>
      </c>
      <c r="BW9" s="36" t="s">
        <v>18</v>
      </c>
      <c r="BX9" s="36" t="s">
        <v>19</v>
      </c>
      <c r="BY9" s="36" t="s">
        <v>20</v>
      </c>
      <c r="BZ9" s="36" t="s">
        <v>21</v>
      </c>
      <c r="CA9" s="86"/>
      <c r="CB9" s="36" t="s">
        <v>10</v>
      </c>
      <c r="CC9" s="36" t="s">
        <v>11</v>
      </c>
      <c r="CD9" s="36" t="s">
        <v>12</v>
      </c>
      <c r="CE9" s="36" t="s">
        <v>13</v>
      </c>
      <c r="CF9" s="36" t="s">
        <v>14</v>
      </c>
      <c r="CG9" s="36" t="s">
        <v>15</v>
      </c>
      <c r="CH9" s="36" t="s">
        <v>16</v>
      </c>
      <c r="CI9" s="36" t="s">
        <v>17</v>
      </c>
      <c r="CJ9" s="36" t="s">
        <v>18</v>
      </c>
      <c r="CK9" s="36" t="s">
        <v>19</v>
      </c>
      <c r="CL9" s="36" t="s">
        <v>20</v>
      </c>
      <c r="CM9" s="36" t="s">
        <v>21</v>
      </c>
      <c r="CN9" s="86"/>
      <c r="CO9" s="36" t="s">
        <v>10</v>
      </c>
      <c r="CP9" s="36" t="s">
        <v>11</v>
      </c>
      <c r="CQ9" s="36" t="s">
        <v>12</v>
      </c>
      <c r="CR9" s="36" t="s">
        <v>13</v>
      </c>
      <c r="CS9" s="36" t="s">
        <v>14</v>
      </c>
      <c r="CT9" s="36" t="s">
        <v>15</v>
      </c>
      <c r="CU9" s="36" t="s">
        <v>16</v>
      </c>
      <c r="CV9" s="36" t="s">
        <v>17</v>
      </c>
      <c r="CW9" s="36" t="s">
        <v>18</v>
      </c>
      <c r="CX9" s="36" t="s">
        <v>44</v>
      </c>
      <c r="CY9" s="36" t="s">
        <v>20</v>
      </c>
      <c r="CZ9" s="36" t="s">
        <v>21</v>
      </c>
      <c r="DA9" s="41">
        <v>2015</v>
      </c>
      <c r="DB9" s="55" t="s">
        <v>10</v>
      </c>
      <c r="DC9" s="55" t="s">
        <v>46</v>
      </c>
      <c r="DD9" s="36" t="s">
        <v>12</v>
      </c>
      <c r="DE9" s="36" t="s">
        <v>13</v>
      </c>
      <c r="DF9" s="36" t="s">
        <v>14</v>
      </c>
      <c r="DG9" s="36" t="s">
        <v>15</v>
      </c>
      <c r="DH9" s="56" t="s">
        <v>16</v>
      </c>
      <c r="DI9" s="36" t="s">
        <v>17</v>
      </c>
      <c r="DJ9" s="57" t="s">
        <v>18</v>
      </c>
      <c r="DK9" s="36" t="s">
        <v>19</v>
      </c>
      <c r="DL9" s="36" t="s">
        <v>20</v>
      </c>
      <c r="DM9" s="36" t="s">
        <v>21</v>
      </c>
      <c r="DN9" s="41">
        <v>2016</v>
      </c>
      <c r="DO9" s="36" t="s">
        <v>10</v>
      </c>
      <c r="DP9" s="36" t="s">
        <v>11</v>
      </c>
      <c r="DQ9" s="36" t="s">
        <v>12</v>
      </c>
      <c r="DR9" s="36" t="s">
        <v>13</v>
      </c>
      <c r="DS9" s="36" t="s">
        <v>14</v>
      </c>
      <c r="DT9" s="36" t="s">
        <v>15</v>
      </c>
      <c r="DU9" s="36" t="s">
        <v>16</v>
      </c>
      <c r="DV9" s="36" t="s">
        <v>17</v>
      </c>
      <c r="DW9" s="36" t="s">
        <v>18</v>
      </c>
      <c r="DX9" s="36" t="s">
        <v>19</v>
      </c>
      <c r="DY9" s="36" t="s">
        <v>20</v>
      </c>
      <c r="DZ9" s="36" t="s">
        <v>21</v>
      </c>
      <c r="EA9" s="41">
        <v>2017</v>
      </c>
      <c r="EB9" s="36" t="s">
        <v>10</v>
      </c>
      <c r="EC9" s="36" t="s">
        <v>11</v>
      </c>
      <c r="ED9" s="36" t="s">
        <v>12</v>
      </c>
      <c r="EE9" s="36" t="s">
        <v>13</v>
      </c>
      <c r="EF9" s="36" t="s">
        <v>14</v>
      </c>
      <c r="EG9" s="36" t="s">
        <v>15</v>
      </c>
      <c r="EH9" s="36" t="s">
        <v>16</v>
      </c>
      <c r="EI9" s="36" t="s">
        <v>17</v>
      </c>
      <c r="EJ9" s="36" t="s">
        <v>18</v>
      </c>
      <c r="EK9" s="36" t="s">
        <v>19</v>
      </c>
      <c r="EL9" s="36" t="s">
        <v>20</v>
      </c>
      <c r="EM9" s="36" t="s">
        <v>21</v>
      </c>
      <c r="EN9" s="41">
        <v>2018</v>
      </c>
      <c r="EO9" s="36" t="s">
        <v>10</v>
      </c>
      <c r="EP9" s="36" t="s">
        <v>11</v>
      </c>
      <c r="EQ9" s="36" t="s">
        <v>12</v>
      </c>
      <c r="ER9" s="36" t="s">
        <v>13</v>
      </c>
      <c r="ES9" s="41">
        <v>2019</v>
      </c>
    </row>
    <row r="10" spans="1:159" s="12" customFormat="1" ht="18.75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7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40"/>
      <c r="DC10" s="40"/>
      <c r="DD10" s="50"/>
      <c r="DE10" s="43"/>
      <c r="DF10" s="43"/>
      <c r="DG10" s="43"/>
      <c r="DH10" s="43"/>
      <c r="DI10" s="43"/>
      <c r="DJ10" s="52"/>
      <c r="DK10" s="52"/>
      <c r="DL10" s="52"/>
      <c r="DM10" s="52"/>
      <c r="DN10" s="18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</row>
    <row r="11" spans="1:159" s="39" customFormat="1" ht="18.75" x14ac:dyDescent="0.3">
      <c r="A11" s="38" t="s">
        <v>22</v>
      </c>
      <c r="B11" s="31">
        <v>3125249724.27</v>
      </c>
      <c r="C11" s="31">
        <v>2762029144.8299999</v>
      </c>
      <c r="D11" s="31">
        <v>2952567530.0900002</v>
      </c>
      <c r="E11" s="31">
        <v>3100135220.98</v>
      </c>
      <c r="F11" s="31">
        <v>3313516894.9300003</v>
      </c>
      <c r="G11" s="31">
        <v>3113052323.4099998</v>
      </c>
      <c r="H11" s="31">
        <v>3247585057.5200005</v>
      </c>
      <c r="I11" s="31">
        <v>3006603269.8799996</v>
      </c>
      <c r="J11" s="31">
        <v>2692293804.7199998</v>
      </c>
      <c r="K11" s="31">
        <v>3027688779.0099998</v>
      </c>
      <c r="L11" s="31">
        <v>2781687473.04</v>
      </c>
      <c r="M11" s="31">
        <v>3214665871.0699997</v>
      </c>
      <c r="N11" s="31">
        <f>SUM(B11:M11)</f>
        <v>36337075093.75</v>
      </c>
      <c r="O11" s="31">
        <v>2059426618.9099998</v>
      </c>
      <c r="P11" s="31">
        <v>2055749749.6600001</v>
      </c>
      <c r="Q11" s="31">
        <v>2384145205.5599999</v>
      </c>
      <c r="R11" s="31">
        <v>2401495295.0100002</v>
      </c>
      <c r="S11" s="31">
        <v>2242667344.21</v>
      </c>
      <c r="T11" s="31">
        <v>2651205824.71</v>
      </c>
      <c r="U11" s="31">
        <v>2636635803.3500004</v>
      </c>
      <c r="V11" s="31">
        <v>2429110297.2400007</v>
      </c>
      <c r="W11" s="31">
        <v>2455832080.54</v>
      </c>
      <c r="X11" s="31">
        <v>2938856003.1700001</v>
      </c>
      <c r="Y11" s="31">
        <v>2863016574.1200004</v>
      </c>
      <c r="Z11" s="31">
        <v>3138475953.9299998</v>
      </c>
      <c r="AA11" s="31">
        <f>SUM(O11:Z11)</f>
        <v>30256616750.41</v>
      </c>
      <c r="AB11" s="31">
        <v>2246552226.8000002</v>
      </c>
      <c r="AC11" s="31">
        <v>2261652342.5300002</v>
      </c>
      <c r="AD11" s="31">
        <v>3139984341.6900001</v>
      </c>
      <c r="AE11" s="31">
        <v>2874457540.8500004</v>
      </c>
      <c r="AF11" s="31">
        <v>3011139037.7200003</v>
      </c>
      <c r="AG11" s="31">
        <v>3158163972.29</v>
      </c>
      <c r="AH11" s="31">
        <v>3247186973.9700003</v>
      </c>
      <c r="AI11" s="31">
        <v>3508302247.0100002</v>
      </c>
      <c r="AJ11" s="31">
        <v>3813470066.6499996</v>
      </c>
      <c r="AK11" s="31">
        <v>4135223445.4099998</v>
      </c>
      <c r="AL11" s="31">
        <v>4092392436.4700003</v>
      </c>
      <c r="AM11" s="31">
        <v>4054308206.3899999</v>
      </c>
      <c r="AN11" s="31">
        <v>39542832837.779999</v>
      </c>
      <c r="AO11" s="31">
        <v>3066754307.48</v>
      </c>
      <c r="AP11" s="31">
        <v>3318010741.2400002</v>
      </c>
      <c r="AQ11" s="31">
        <v>3835871880.3400002</v>
      </c>
      <c r="AR11" s="31">
        <v>3837888854.2000003</v>
      </c>
      <c r="AS11" s="31">
        <v>4330913494.5200005</v>
      </c>
      <c r="AT11" s="31">
        <v>3875934736.3399997</v>
      </c>
      <c r="AU11" s="31">
        <v>4345984101.5799999</v>
      </c>
      <c r="AV11" s="31">
        <v>3831125461.9900002</v>
      </c>
      <c r="AW11" s="31">
        <v>3882939059.1500001</v>
      </c>
      <c r="AX11" s="31">
        <v>4066055321.8400002</v>
      </c>
      <c r="AY11" s="31">
        <v>4507814775.7600002</v>
      </c>
      <c r="AZ11" s="31">
        <v>4005188804.8200002</v>
      </c>
      <c r="BA11" s="31">
        <f>SUM(AO11:AZ11)</f>
        <v>46904481539.26001</v>
      </c>
      <c r="BB11" s="31">
        <v>2918390797.3600001</v>
      </c>
      <c r="BC11" s="31">
        <v>3135660379.9000001</v>
      </c>
      <c r="BD11" s="31">
        <v>3582174261</v>
      </c>
      <c r="BE11" s="31">
        <v>2988071011.75</v>
      </c>
      <c r="BF11" s="31">
        <v>3719014109.3999996</v>
      </c>
      <c r="BG11" s="31">
        <v>3367160139.2399998</v>
      </c>
      <c r="BH11" s="31">
        <v>3762442143.5300002</v>
      </c>
      <c r="BI11" s="31">
        <v>3699252089.1899996</v>
      </c>
      <c r="BJ11" s="31">
        <v>3285662576.04</v>
      </c>
      <c r="BK11" s="31">
        <v>4362510873.1000004</v>
      </c>
      <c r="BL11" s="31">
        <v>4474343810.2699995</v>
      </c>
      <c r="BM11" s="31">
        <v>4324524731.8500004</v>
      </c>
      <c r="BN11" s="31">
        <f>SUM(BB11:BM11)</f>
        <v>43619206922.629997</v>
      </c>
      <c r="BO11" s="31">
        <v>3573778547.0100002</v>
      </c>
      <c r="BP11" s="31">
        <v>3518846028.6900001</v>
      </c>
      <c r="BQ11" s="31">
        <v>3955053680.23</v>
      </c>
      <c r="BR11" s="31">
        <v>3733268103.1800003</v>
      </c>
      <c r="BS11" s="31">
        <v>4083693109.27</v>
      </c>
      <c r="BT11" s="31">
        <v>3983519793.1600003</v>
      </c>
      <c r="BU11" s="31">
        <v>4314379235.21</v>
      </c>
      <c r="BV11" s="31">
        <v>4318958318.5900002</v>
      </c>
      <c r="BW11" s="31">
        <v>4061557473.48</v>
      </c>
      <c r="BX11" s="31">
        <v>5295084171.8699999</v>
      </c>
      <c r="BY11" s="31">
        <v>5396752819.2200003</v>
      </c>
      <c r="BZ11" s="31">
        <v>5021890947.670001</v>
      </c>
      <c r="CA11" s="31">
        <f>SUM(BO11:BZ11)</f>
        <v>51256782227.580002</v>
      </c>
      <c r="CB11" s="31">
        <v>3981733444.7599998</v>
      </c>
      <c r="CC11" s="31">
        <v>3709992729.2799997</v>
      </c>
      <c r="CD11" s="31">
        <v>4573992443.5</v>
      </c>
      <c r="CE11" s="31">
        <v>5169920787.4200001</v>
      </c>
      <c r="CF11" s="31">
        <v>5122590963.5200005</v>
      </c>
      <c r="CG11" s="31">
        <v>4766344349.3100004</v>
      </c>
      <c r="CH11" s="31">
        <v>5144341543.6099997</v>
      </c>
      <c r="CI11" s="31">
        <v>4886656194.3499994</v>
      </c>
      <c r="CJ11" s="31">
        <v>4921913776.4299994</v>
      </c>
      <c r="CK11" s="31">
        <v>6132664133.9299994</v>
      </c>
      <c r="CL11" s="31">
        <v>5556643689.46</v>
      </c>
      <c r="CM11" s="31">
        <v>5755865668.1400003</v>
      </c>
      <c r="CN11" s="31">
        <f>SUM(CB11:CM11)</f>
        <v>59722659723.709999</v>
      </c>
      <c r="CO11" s="31">
        <v>4758890525.1499996</v>
      </c>
      <c r="CP11" s="31">
        <v>4696198441.1700001</v>
      </c>
      <c r="CQ11" s="31">
        <v>5618037780.9899998</v>
      </c>
      <c r="CR11" s="31">
        <v>5066126044.4799995</v>
      </c>
      <c r="CS11" s="31">
        <v>5613862315.2199993</v>
      </c>
      <c r="CT11" s="31">
        <v>5640913148.0900002</v>
      </c>
      <c r="CU11" s="31">
        <v>5944210011.0500002</v>
      </c>
      <c r="CV11" s="31">
        <v>5649817266.71</v>
      </c>
      <c r="CW11" s="31">
        <v>6273786534.5700006</v>
      </c>
      <c r="CX11" s="31">
        <v>6862355117.6700001</v>
      </c>
      <c r="CY11" s="31">
        <v>6744754159.3800001</v>
      </c>
      <c r="CZ11" s="31">
        <v>6935220162.9399996</v>
      </c>
      <c r="DA11" s="31">
        <f>SUM(CO11:CZ11)</f>
        <v>69804171507.419998</v>
      </c>
      <c r="DB11" s="31">
        <v>4855203835.8000002</v>
      </c>
      <c r="DC11" s="31">
        <f t="shared" ref="DC11:DI11" si="0">+DC12+DC14+DC21</f>
        <v>5377358939.1899996</v>
      </c>
      <c r="DD11" s="31">
        <f t="shared" si="0"/>
        <v>6109587145.1400003</v>
      </c>
      <c r="DE11" s="31">
        <f t="shared" si="0"/>
        <v>5700147260.1799994</v>
      </c>
      <c r="DF11" s="31">
        <f t="shared" si="0"/>
        <v>5930552816.9899998</v>
      </c>
      <c r="DG11" s="31">
        <f t="shared" si="0"/>
        <v>6183145718.9300003</v>
      </c>
      <c r="DH11" s="31">
        <f t="shared" si="0"/>
        <v>5676406378.54</v>
      </c>
      <c r="DI11" s="31">
        <f t="shared" si="0"/>
        <v>6680770235.9799995</v>
      </c>
      <c r="DJ11" s="33">
        <f t="shared" ref="DJ11:DK11" si="1">+DJ12+DJ14+DJ21</f>
        <v>6515791837.0499992</v>
      </c>
      <c r="DK11" s="33">
        <f t="shared" si="1"/>
        <v>7383863147.04</v>
      </c>
      <c r="DL11" s="33">
        <f>+DL12+DL14+DL21</f>
        <v>7671324603.3299999</v>
      </c>
      <c r="DM11" s="33">
        <f>+DM12+DM14+DM21</f>
        <v>7055862996.1400003</v>
      </c>
      <c r="DN11" s="31">
        <f>SUM(DB11:DM11)</f>
        <v>75140014914.310013</v>
      </c>
      <c r="DO11" s="58">
        <f t="shared" ref="DO11:DU11" si="2">+DO12+DO14+DO21</f>
        <v>6196285571.8000011</v>
      </c>
      <c r="DP11" s="58">
        <f t="shared" si="2"/>
        <v>5911738896.5299997</v>
      </c>
      <c r="DQ11" s="58">
        <f t="shared" si="2"/>
        <v>6882327028.1200008</v>
      </c>
      <c r="DR11" s="58">
        <f t="shared" si="2"/>
        <v>6151753380.7200003</v>
      </c>
      <c r="DS11" s="58">
        <f t="shared" si="2"/>
        <v>7239625053.6899996</v>
      </c>
      <c r="DT11" s="58">
        <f t="shared" si="2"/>
        <v>6688933145.8899994</v>
      </c>
      <c r="DU11" s="58">
        <f t="shared" si="2"/>
        <v>7008488265.9299994</v>
      </c>
      <c r="DV11" s="58">
        <f t="shared" ref="DV11:DX11" si="3">+DV12+DV14+DV21</f>
        <v>7740706009.0199995</v>
      </c>
      <c r="DW11" s="58">
        <f t="shared" si="3"/>
        <v>6542211831.9000006</v>
      </c>
      <c r="DX11" s="58">
        <f t="shared" si="3"/>
        <v>8507847912.3599987</v>
      </c>
      <c r="DY11" s="58">
        <f>+DY12+DY14+DY21</f>
        <v>8939488024.4599991</v>
      </c>
      <c r="DZ11" s="58">
        <f>+DZ12+DZ14+DZ21</f>
        <v>7895090871.3199997</v>
      </c>
      <c r="EA11" s="33">
        <f>SUM(DO11:DZ11)</f>
        <v>85704495991.73999</v>
      </c>
      <c r="EB11" s="58">
        <f>+EB12+EB14+EB21</f>
        <v>7585468631.8499994</v>
      </c>
      <c r="EC11" s="58">
        <f t="shared" ref="EC11:EM11" si="4">+EC12+EC14+EC21</f>
        <v>6807594939.5199995</v>
      </c>
      <c r="ED11" s="58">
        <f t="shared" si="4"/>
        <v>8049381635.8999996</v>
      </c>
      <c r="EE11" s="58">
        <f t="shared" si="4"/>
        <v>7688980337.3100004</v>
      </c>
      <c r="EF11" s="58">
        <f t="shared" si="4"/>
        <v>9140721947.8899994</v>
      </c>
      <c r="EG11" s="58">
        <f t="shared" si="4"/>
        <v>8378073599.5699997</v>
      </c>
      <c r="EH11" s="58">
        <f t="shared" si="4"/>
        <v>8925738537.1100006</v>
      </c>
      <c r="EI11" s="58">
        <f t="shared" si="4"/>
        <v>9133510859.5400009</v>
      </c>
      <c r="EJ11" s="58">
        <f t="shared" si="4"/>
        <v>7837391283.1699991</v>
      </c>
      <c r="EK11" s="58">
        <f t="shared" si="4"/>
        <v>10340048957.51</v>
      </c>
      <c r="EL11" s="58">
        <f t="shared" si="4"/>
        <v>10047278692.799999</v>
      </c>
      <c r="EM11" s="58">
        <f t="shared" si="4"/>
        <v>9069547918.460001</v>
      </c>
      <c r="EN11" s="58">
        <f>+EN12+EN14+EN21</f>
        <v>103003737340.63</v>
      </c>
      <c r="EO11" s="58">
        <f>+EO12+EO14+EO21</f>
        <v>8796405807.25</v>
      </c>
      <c r="EP11" s="58">
        <f>+EP12+EP14+EP21</f>
        <v>7568684403.9100008</v>
      </c>
      <c r="EQ11" s="58">
        <f>+EQ12+EQ14+EQ21</f>
        <v>8621302841.9200001</v>
      </c>
      <c r="ER11" s="58">
        <f>+ER12+ER14+ER21</f>
        <v>8282789228.29</v>
      </c>
      <c r="ES11" s="58">
        <f>+SUM(EO11:ER11)</f>
        <v>33269182281.370003</v>
      </c>
      <c r="ET11" s="79"/>
    </row>
    <row r="12" spans="1:159" s="12" customFormat="1" ht="18.75" x14ac:dyDescent="0.3">
      <c r="A12" s="5" t="s">
        <v>23</v>
      </c>
      <c r="B12" s="19">
        <v>2989175812.6599998</v>
      </c>
      <c r="C12" s="20">
        <v>2619202579.6599998</v>
      </c>
      <c r="D12" s="20">
        <v>2799641269.6100001</v>
      </c>
      <c r="E12" s="20">
        <v>2912426560.3600001</v>
      </c>
      <c r="F12" s="20">
        <v>3140533664.8400002</v>
      </c>
      <c r="G12" s="20">
        <v>2930410450.4499998</v>
      </c>
      <c r="H12" s="20">
        <v>3086387226.3800001</v>
      </c>
      <c r="I12" s="20">
        <v>2835628859.48</v>
      </c>
      <c r="J12" s="20">
        <v>2520662904.8699999</v>
      </c>
      <c r="K12" s="20">
        <v>2815889763.4299998</v>
      </c>
      <c r="L12" s="20">
        <v>2566921037.0100002</v>
      </c>
      <c r="M12" s="20">
        <v>2897705604.1399999</v>
      </c>
      <c r="N12" s="31">
        <f t="shared" ref="N12:N38" si="5">SUM(B12:M12)</f>
        <v>34114585732.889999</v>
      </c>
      <c r="O12" s="20">
        <v>1936166787.3699999</v>
      </c>
      <c r="P12" s="20">
        <v>1951991329.9000001</v>
      </c>
      <c r="Q12" s="20">
        <v>2244147245.4400001</v>
      </c>
      <c r="R12" s="20">
        <v>2268133862.4200001</v>
      </c>
      <c r="S12" s="20">
        <v>2105498233.1099999</v>
      </c>
      <c r="T12" s="20">
        <v>2453273045.98</v>
      </c>
      <c r="U12" s="20">
        <v>2432970458.5700002</v>
      </c>
      <c r="V12" s="20">
        <v>2253230781.2600002</v>
      </c>
      <c r="W12" s="20">
        <v>2240346453.9699998</v>
      </c>
      <c r="X12" s="20">
        <v>2616852025.0100002</v>
      </c>
      <c r="Y12" s="20">
        <v>2567579731.2800002</v>
      </c>
      <c r="Z12" s="20">
        <v>2731367223.6300001</v>
      </c>
      <c r="AA12" s="31">
        <f t="shared" ref="AA12:AA21" si="6">SUM(O12:Z12)</f>
        <v>27801557177.939999</v>
      </c>
      <c r="AB12" s="20">
        <v>2038394921.4400001</v>
      </c>
      <c r="AC12" s="20">
        <v>2097307180.4400001</v>
      </c>
      <c r="AD12" s="20">
        <v>2905305389.2800002</v>
      </c>
      <c r="AE12" s="20">
        <v>2720122157.0900002</v>
      </c>
      <c r="AF12" s="20">
        <v>2803749296.0100002</v>
      </c>
      <c r="AG12" s="20">
        <v>2932422576.1700001</v>
      </c>
      <c r="AH12" s="20">
        <v>3027876360.3899999</v>
      </c>
      <c r="AI12" s="20">
        <v>3294579668.6100001</v>
      </c>
      <c r="AJ12" s="20">
        <v>3529404243.7199998</v>
      </c>
      <c r="AK12" s="20">
        <v>3742192251.8299999</v>
      </c>
      <c r="AL12" s="20">
        <v>3723007847.7600002</v>
      </c>
      <c r="AM12" s="20">
        <v>3702544295.0300002</v>
      </c>
      <c r="AN12" s="31">
        <v>36516906187.770004</v>
      </c>
      <c r="AO12" s="20">
        <v>2865850872.3699999</v>
      </c>
      <c r="AP12" s="20">
        <v>3138676467.5500002</v>
      </c>
      <c r="AQ12" s="20">
        <v>3575147316.46</v>
      </c>
      <c r="AR12" s="20">
        <v>3547924012.8099999</v>
      </c>
      <c r="AS12" s="20">
        <v>3999475075.8000002</v>
      </c>
      <c r="AT12" s="20">
        <v>3574028002.5999999</v>
      </c>
      <c r="AU12" s="20">
        <v>4107733279.75</v>
      </c>
      <c r="AV12" s="20">
        <v>3574619702.5599999</v>
      </c>
      <c r="AW12" s="20">
        <v>3589706052.1500001</v>
      </c>
      <c r="AX12" s="20">
        <v>3700351097.02</v>
      </c>
      <c r="AY12" s="20">
        <v>4016529884.7199998</v>
      </c>
      <c r="AZ12" s="20">
        <v>3552935269.29</v>
      </c>
      <c r="BA12" s="31">
        <f t="shared" ref="BA12:BA38" si="7">SUM(AO12:AZ12)</f>
        <v>43242977033.080002</v>
      </c>
      <c r="BB12" s="20">
        <v>2690378234.0799999</v>
      </c>
      <c r="BC12" s="20">
        <v>2911558916.5700002</v>
      </c>
      <c r="BD12" s="20">
        <v>3259708015.4000001</v>
      </c>
      <c r="BE12" s="20">
        <v>2746448894.96</v>
      </c>
      <c r="BF12" s="20">
        <v>3435996759.1399999</v>
      </c>
      <c r="BG12" s="20">
        <v>3038049060.2199998</v>
      </c>
      <c r="BH12" s="20">
        <v>3480945510.9400001</v>
      </c>
      <c r="BI12" s="20">
        <v>3390958686.6599998</v>
      </c>
      <c r="BJ12" s="20">
        <v>2950116018.52</v>
      </c>
      <c r="BK12" s="20">
        <v>3913350941.98</v>
      </c>
      <c r="BL12" s="20">
        <v>3808507062.9400001</v>
      </c>
      <c r="BM12" s="20">
        <v>3707246773.8099999</v>
      </c>
      <c r="BN12" s="31">
        <f t="shared" ref="BN12:BN38" si="8">SUM(BB12:BM12)</f>
        <v>39333264875.219994</v>
      </c>
      <c r="BO12" s="20">
        <v>3339466369.1100001</v>
      </c>
      <c r="BP12" s="20">
        <v>3250132526.4299998</v>
      </c>
      <c r="BQ12" s="20">
        <v>3623742516.5700002</v>
      </c>
      <c r="BR12" s="20">
        <v>3412060381.7800002</v>
      </c>
      <c r="BS12" s="20">
        <v>3748189432.2800002</v>
      </c>
      <c r="BT12" s="20">
        <v>3632356220.1900001</v>
      </c>
      <c r="BU12" s="20">
        <v>3959009333.04</v>
      </c>
      <c r="BV12" s="20">
        <v>3902474069.3499999</v>
      </c>
      <c r="BW12" s="20">
        <v>3608967816.1999998</v>
      </c>
      <c r="BX12" s="20">
        <v>4617326352.79</v>
      </c>
      <c r="BY12" s="20">
        <v>4505066333.0100002</v>
      </c>
      <c r="BZ12" s="20">
        <v>4211873077.7800002</v>
      </c>
      <c r="CA12" s="31">
        <f t="shared" ref="CA12:CA38" si="9">SUM(BO12:BZ12)</f>
        <v>45810664428.529999</v>
      </c>
      <c r="CB12" s="20">
        <v>3637501354.9699998</v>
      </c>
      <c r="CC12" s="20">
        <v>3405959266.8200002</v>
      </c>
      <c r="CD12" s="20">
        <v>4188254596.1300001</v>
      </c>
      <c r="CE12" s="20">
        <v>4521434126.6300001</v>
      </c>
      <c r="CF12" s="20">
        <v>4599763333.8500004</v>
      </c>
      <c r="CG12" s="20">
        <v>4245158227.7600002</v>
      </c>
      <c r="CH12" s="20">
        <v>4708159996.5699997</v>
      </c>
      <c r="CI12" s="20">
        <v>4467307701.6499996</v>
      </c>
      <c r="CJ12" s="20">
        <v>4336879627.25</v>
      </c>
      <c r="CK12" s="20">
        <v>5344140331.3199997</v>
      </c>
      <c r="CL12" s="20">
        <v>4778734318.54</v>
      </c>
      <c r="CM12" s="20">
        <v>5133471409.9300003</v>
      </c>
      <c r="CN12" s="31">
        <f t="shared" ref="CN12:CN38" si="10">SUM(CB12:CM12)</f>
        <v>53366764291.420006</v>
      </c>
      <c r="CO12" s="20">
        <v>4299181138.1700001</v>
      </c>
      <c r="CP12" s="20">
        <v>4229035968.5599999</v>
      </c>
      <c r="CQ12" s="20">
        <v>5064437985.6099997</v>
      </c>
      <c r="CR12" s="20">
        <v>4625645055.6800003</v>
      </c>
      <c r="CS12" s="20">
        <v>5073048375.3599997</v>
      </c>
      <c r="CT12" s="20">
        <v>5060486603.2200003</v>
      </c>
      <c r="CU12" s="20">
        <v>5360385307.71</v>
      </c>
      <c r="CV12" s="20">
        <v>5057429327.8199997</v>
      </c>
      <c r="CW12" s="20">
        <v>5537865591.8800001</v>
      </c>
      <c r="CX12" s="20">
        <v>5888419547.25</v>
      </c>
      <c r="CY12" s="20">
        <v>5869776796.4099998</v>
      </c>
      <c r="CZ12" s="20">
        <v>6051142472.5799999</v>
      </c>
      <c r="DA12" s="31">
        <f t="shared" ref="DA12:DA38" si="11">SUM(CO12:CZ12)</f>
        <v>62116854170.25</v>
      </c>
      <c r="DB12" s="20">
        <v>4405668074.29</v>
      </c>
      <c r="DC12" s="20">
        <f>+DC13</f>
        <v>4903297497.5500002</v>
      </c>
      <c r="DD12" s="20">
        <f>+DD13</f>
        <v>5571843383.0200005</v>
      </c>
      <c r="DE12" s="20">
        <v>5163325521.0799999</v>
      </c>
      <c r="DF12" s="20">
        <f t="shared" ref="DF12:DK12" si="12">+DF13</f>
        <v>5458661799.1999998</v>
      </c>
      <c r="DG12" s="20">
        <f t="shared" si="12"/>
        <v>5526048492.5600004</v>
      </c>
      <c r="DH12" s="20">
        <f t="shared" si="12"/>
        <v>5225840140.04</v>
      </c>
      <c r="DI12" s="20">
        <f t="shared" si="12"/>
        <v>6031302483.1999998</v>
      </c>
      <c r="DJ12" s="20">
        <f t="shared" si="12"/>
        <v>5880153927.4799995</v>
      </c>
      <c r="DK12" s="20">
        <f t="shared" si="12"/>
        <v>6280407829.3999996</v>
      </c>
      <c r="DL12" s="20">
        <f>+DL13</f>
        <v>6518580700.0299997</v>
      </c>
      <c r="DM12" s="20">
        <f>+DM13</f>
        <v>6197292216.3900003</v>
      </c>
      <c r="DN12" s="31">
        <f t="shared" ref="DN12:DN38" si="13">SUM(DB12:DM12)</f>
        <v>67162422064.239998</v>
      </c>
      <c r="DO12" s="59">
        <f t="shared" ref="DO12:DW12" si="14">+DO13</f>
        <v>5396832882.0600004</v>
      </c>
      <c r="DP12" s="59">
        <f t="shared" si="14"/>
        <v>5364916926.96</v>
      </c>
      <c r="DQ12" s="59">
        <f>+DQ13</f>
        <v>6196989277.5600004</v>
      </c>
      <c r="DR12" s="59">
        <f>+DR13</f>
        <v>5659979392.3800001</v>
      </c>
      <c r="DS12" s="59">
        <f t="shared" si="14"/>
        <v>6521250549.6199999</v>
      </c>
      <c r="DT12" s="59">
        <f>+DT13</f>
        <v>6131053380.6999998</v>
      </c>
      <c r="DU12" s="59">
        <f t="shared" si="14"/>
        <v>6201288026.8699999</v>
      </c>
      <c r="DV12" s="59">
        <f t="shared" si="14"/>
        <v>6675328768.1199999</v>
      </c>
      <c r="DW12" s="59">
        <f t="shared" si="14"/>
        <v>5557353629.5900002</v>
      </c>
      <c r="DX12" s="59">
        <f>+DX13</f>
        <v>7059285806.6999998</v>
      </c>
      <c r="DY12" s="59">
        <f>+DY13</f>
        <v>7294200969.8299999</v>
      </c>
      <c r="DZ12" s="59">
        <f>+DZ13</f>
        <v>6799831069.0299997</v>
      </c>
      <c r="EA12" s="33">
        <f>SUM(DO12:DZ12)</f>
        <v>74858310679.419998</v>
      </c>
      <c r="EB12" s="59">
        <f>+EB13</f>
        <v>6439398548.8599997</v>
      </c>
      <c r="EC12" s="59">
        <f t="shared" ref="EC12:EN12" si="15">+EC13</f>
        <v>6051567779.5699997</v>
      </c>
      <c r="ED12" s="59">
        <f t="shared" si="15"/>
        <v>6899737995.3999996</v>
      </c>
      <c r="EE12" s="59">
        <f t="shared" si="15"/>
        <v>6761796580.0100002</v>
      </c>
      <c r="EF12" s="59">
        <f t="shared" si="15"/>
        <v>7919088543.1400003</v>
      </c>
      <c r="EG12" s="59">
        <f t="shared" si="15"/>
        <v>7226463127.4499998</v>
      </c>
      <c r="EH12" s="59">
        <f t="shared" si="15"/>
        <v>7693500996.1400003</v>
      </c>
      <c r="EI12" s="59">
        <f t="shared" si="15"/>
        <v>7890590054.2200003</v>
      </c>
      <c r="EJ12" s="59">
        <f t="shared" si="15"/>
        <v>6649365241.9399996</v>
      </c>
      <c r="EK12" s="59">
        <f t="shared" si="15"/>
        <v>8692739691.8500004</v>
      </c>
      <c r="EL12" s="59">
        <f t="shared" si="15"/>
        <v>8313776480.71</v>
      </c>
      <c r="EM12" s="59">
        <f t="shared" si="15"/>
        <v>7524772662.6899996</v>
      </c>
      <c r="EN12" s="58">
        <f t="shared" si="15"/>
        <v>88062797701.980011</v>
      </c>
      <c r="EO12" s="59">
        <f>+EO13</f>
        <v>7646896854.9799995</v>
      </c>
      <c r="EP12" s="59">
        <f>+EP13</f>
        <v>6473770151.5100002</v>
      </c>
      <c r="EQ12" s="59">
        <f>+EQ13</f>
        <v>7342140316.8500004</v>
      </c>
      <c r="ER12" s="59">
        <f>+ER13</f>
        <v>7056616556.8500004</v>
      </c>
      <c r="ES12" s="58">
        <f t="shared" ref="ES12:ES38" si="16">+SUM(EO12:ER12)</f>
        <v>28519423880.190002</v>
      </c>
      <c r="ET12" s="79"/>
    </row>
    <row r="13" spans="1:159" s="12" customFormat="1" ht="18.75" x14ac:dyDescent="0.3">
      <c r="A13" s="6" t="s">
        <v>24</v>
      </c>
      <c r="B13" s="21">
        <v>2989175812.6599998</v>
      </c>
      <c r="C13" s="22">
        <v>2619202579.6599998</v>
      </c>
      <c r="D13" s="22">
        <v>2799641269.6100001</v>
      </c>
      <c r="E13" s="22">
        <v>2912426560.3600001</v>
      </c>
      <c r="F13" s="22">
        <v>3140533664.8400002</v>
      </c>
      <c r="G13" s="22">
        <v>2930410450.4499998</v>
      </c>
      <c r="H13" s="22">
        <v>3086387226.3800001</v>
      </c>
      <c r="I13" s="22">
        <v>2835628859.48</v>
      </c>
      <c r="J13" s="22">
        <v>2520662904.8699999</v>
      </c>
      <c r="K13" s="22">
        <v>2815889763.4299998</v>
      </c>
      <c r="L13" s="22">
        <v>2566921037.0100002</v>
      </c>
      <c r="M13" s="22">
        <v>2897705604.1399999</v>
      </c>
      <c r="N13" s="31">
        <f t="shared" si="5"/>
        <v>34114585732.889999</v>
      </c>
      <c r="O13" s="22">
        <v>1936166787.3699999</v>
      </c>
      <c r="P13" s="22">
        <v>1951991329.9000001</v>
      </c>
      <c r="Q13" s="22">
        <v>2244147245.4400001</v>
      </c>
      <c r="R13" s="22">
        <v>2268133862.4200001</v>
      </c>
      <c r="S13" s="22">
        <v>2105498233.1099999</v>
      </c>
      <c r="T13" s="22">
        <v>2453273045.98</v>
      </c>
      <c r="U13" s="22">
        <v>2432970458.5700002</v>
      </c>
      <c r="V13" s="22">
        <v>2253230781.2600002</v>
      </c>
      <c r="W13" s="22">
        <v>2240346453.9699998</v>
      </c>
      <c r="X13" s="22">
        <v>2616852025.0100002</v>
      </c>
      <c r="Y13" s="22">
        <v>2567579731.2800002</v>
      </c>
      <c r="Z13" s="22">
        <v>2731367223.6300001</v>
      </c>
      <c r="AA13" s="31">
        <f t="shared" si="6"/>
        <v>27801557177.939999</v>
      </c>
      <c r="AB13" s="22">
        <v>2038394921.4400001</v>
      </c>
      <c r="AC13" s="22">
        <v>2097307180.4400001</v>
      </c>
      <c r="AD13" s="22">
        <v>2905305389.2800002</v>
      </c>
      <c r="AE13" s="22">
        <v>2720122157.0900002</v>
      </c>
      <c r="AF13" s="22">
        <v>2803749296.0100002</v>
      </c>
      <c r="AG13" s="22">
        <v>2932422576.1700001</v>
      </c>
      <c r="AH13" s="22">
        <v>3027876360.3899999</v>
      </c>
      <c r="AI13" s="22">
        <v>3294579668.6100001</v>
      </c>
      <c r="AJ13" s="22">
        <v>3529404243.7199998</v>
      </c>
      <c r="AK13" s="22">
        <v>3742192251.8299999</v>
      </c>
      <c r="AL13" s="22">
        <v>3723007847.7600002</v>
      </c>
      <c r="AM13" s="22">
        <v>3702544295.0300002</v>
      </c>
      <c r="AN13" s="31">
        <v>36516906187.770004</v>
      </c>
      <c r="AO13" s="22">
        <v>2865850872.3699999</v>
      </c>
      <c r="AP13" s="22">
        <v>3138676467.5500002</v>
      </c>
      <c r="AQ13" s="22">
        <v>3575147316.46</v>
      </c>
      <c r="AR13" s="22">
        <v>3547924012.8099999</v>
      </c>
      <c r="AS13" s="22">
        <v>3999475075.8000002</v>
      </c>
      <c r="AT13" s="22">
        <v>3574028002.5999999</v>
      </c>
      <c r="AU13" s="22">
        <v>4107733279.75</v>
      </c>
      <c r="AV13" s="22">
        <v>3574619702.5599999</v>
      </c>
      <c r="AW13" s="22">
        <v>3589706052.1500001</v>
      </c>
      <c r="AX13" s="22">
        <v>3700351097.02</v>
      </c>
      <c r="AY13" s="22">
        <v>4016529884.7199998</v>
      </c>
      <c r="AZ13" s="22">
        <v>3552935269.29</v>
      </c>
      <c r="BA13" s="31">
        <f t="shared" si="7"/>
        <v>43242977033.080002</v>
      </c>
      <c r="BB13" s="22">
        <v>2690378234.0799999</v>
      </c>
      <c r="BC13" s="22">
        <v>2911558916.5700002</v>
      </c>
      <c r="BD13" s="22">
        <v>3259708015.4000001</v>
      </c>
      <c r="BE13" s="22">
        <v>2746448894.96</v>
      </c>
      <c r="BF13" s="22">
        <v>3435996759.1399999</v>
      </c>
      <c r="BG13" s="22">
        <v>3038049060.2199998</v>
      </c>
      <c r="BH13" s="22">
        <v>3480945510.9400001</v>
      </c>
      <c r="BI13" s="22">
        <v>3390958686.6599998</v>
      </c>
      <c r="BJ13" s="22">
        <v>2950116018.52</v>
      </c>
      <c r="BK13" s="22">
        <v>3913350941.98</v>
      </c>
      <c r="BL13" s="22">
        <v>3808507062.9400001</v>
      </c>
      <c r="BM13" s="22">
        <v>3707246773.8099999</v>
      </c>
      <c r="BN13" s="31">
        <f t="shared" si="8"/>
        <v>39333264875.219994</v>
      </c>
      <c r="BO13" s="22">
        <v>3339466369.1100001</v>
      </c>
      <c r="BP13" s="22">
        <v>3250132526.4299998</v>
      </c>
      <c r="BQ13" s="22">
        <v>3623742516.5700002</v>
      </c>
      <c r="BR13" s="22">
        <v>3412060381.7800002</v>
      </c>
      <c r="BS13" s="22">
        <v>3748189432.2800002</v>
      </c>
      <c r="BT13" s="22">
        <v>3632356220.1900001</v>
      </c>
      <c r="BU13" s="22">
        <v>3959009333.04</v>
      </c>
      <c r="BV13" s="22">
        <v>3902474069.3499999</v>
      </c>
      <c r="BW13" s="22">
        <v>3608967816.1999998</v>
      </c>
      <c r="BX13" s="22">
        <v>4617326352.79</v>
      </c>
      <c r="BY13" s="22">
        <v>4505066333.0100002</v>
      </c>
      <c r="BZ13" s="22">
        <v>4211873077.7800002</v>
      </c>
      <c r="CA13" s="31">
        <f t="shared" si="9"/>
        <v>45810664428.529999</v>
      </c>
      <c r="CB13" s="22">
        <v>3637501354.9699998</v>
      </c>
      <c r="CC13" s="22">
        <v>3405959266.8200002</v>
      </c>
      <c r="CD13" s="22">
        <v>4188254596.1300001</v>
      </c>
      <c r="CE13" s="22">
        <v>4521434126.6300001</v>
      </c>
      <c r="CF13" s="22">
        <v>4599763333.8500004</v>
      </c>
      <c r="CG13" s="22">
        <v>4245158227.7600002</v>
      </c>
      <c r="CH13" s="22">
        <v>4708159996.5699997</v>
      </c>
      <c r="CI13" s="22">
        <v>4467307701.6499996</v>
      </c>
      <c r="CJ13" s="22">
        <v>4336879627.25</v>
      </c>
      <c r="CK13" s="22">
        <v>5344140331.3199997</v>
      </c>
      <c r="CL13" s="22">
        <v>4778734318.54</v>
      </c>
      <c r="CM13" s="22">
        <v>5133471409.9300003</v>
      </c>
      <c r="CN13" s="31">
        <f t="shared" si="10"/>
        <v>53366764291.420006</v>
      </c>
      <c r="CO13" s="22">
        <v>4299181138.1700001</v>
      </c>
      <c r="CP13" s="22">
        <v>4229035968.5599999</v>
      </c>
      <c r="CQ13" s="22">
        <v>5064437985.6099997</v>
      </c>
      <c r="CR13" s="22">
        <v>4625645055.6800003</v>
      </c>
      <c r="CS13" s="22">
        <v>5073048375.3599997</v>
      </c>
      <c r="CT13" s="22">
        <v>5060486603.2200003</v>
      </c>
      <c r="CU13" s="22">
        <v>5360385307.71</v>
      </c>
      <c r="CV13" s="22">
        <v>5057429327.8199997</v>
      </c>
      <c r="CW13" s="22">
        <v>5537865591.8800001</v>
      </c>
      <c r="CX13" s="22">
        <v>5888419547.25</v>
      </c>
      <c r="CY13" s="22">
        <v>5869776796.4099998</v>
      </c>
      <c r="CZ13" s="22">
        <v>6051142472.5799999</v>
      </c>
      <c r="DA13" s="31">
        <f t="shared" si="11"/>
        <v>62116854170.25</v>
      </c>
      <c r="DB13" s="22">
        <v>4405668074.29</v>
      </c>
      <c r="DC13" s="22">
        <v>4903297497.5500002</v>
      </c>
      <c r="DD13" s="22">
        <v>5571843383.0200005</v>
      </c>
      <c r="DE13" s="22">
        <v>5163325521.0799999</v>
      </c>
      <c r="DF13" s="22">
        <v>5458661799.1999998</v>
      </c>
      <c r="DG13" s="22">
        <v>5526048492.5600004</v>
      </c>
      <c r="DH13" s="22">
        <v>5225840140.04</v>
      </c>
      <c r="DI13" s="22">
        <v>6031302483.1999998</v>
      </c>
      <c r="DJ13" s="22">
        <v>5880153927.4799995</v>
      </c>
      <c r="DK13" s="22">
        <v>6280407829.3999996</v>
      </c>
      <c r="DL13" s="22">
        <v>6518580700.0299997</v>
      </c>
      <c r="DM13" s="22">
        <v>6197292216.3900003</v>
      </c>
      <c r="DN13" s="31">
        <f t="shared" si="13"/>
        <v>67162422064.239998</v>
      </c>
      <c r="DO13" s="60">
        <v>5396832882.0600004</v>
      </c>
      <c r="DP13" s="60">
        <v>5364916926.96</v>
      </c>
      <c r="DQ13" s="60">
        <v>6196989277.5600004</v>
      </c>
      <c r="DR13" s="60">
        <v>5659979392.3800001</v>
      </c>
      <c r="DS13" s="60">
        <v>6521250549.6199999</v>
      </c>
      <c r="DT13" s="60">
        <v>6131053380.6999998</v>
      </c>
      <c r="DU13" s="60">
        <v>6201288026.8699999</v>
      </c>
      <c r="DV13" s="60">
        <v>6675328768.1199999</v>
      </c>
      <c r="DW13" s="60">
        <v>5557353629.5900002</v>
      </c>
      <c r="DX13" s="60">
        <v>7059285806.6999998</v>
      </c>
      <c r="DY13" s="60">
        <v>7294200969.8299999</v>
      </c>
      <c r="DZ13" s="60">
        <v>6799831069.0299997</v>
      </c>
      <c r="EA13" s="33">
        <f>SUM(DO13:DZ13)</f>
        <v>74858310679.419998</v>
      </c>
      <c r="EB13" s="60">
        <v>6439398548.8599997</v>
      </c>
      <c r="EC13" s="60">
        <v>6051567779.5699997</v>
      </c>
      <c r="ED13" s="60">
        <v>6899737995.3999996</v>
      </c>
      <c r="EE13" s="60">
        <v>6761796580.0100002</v>
      </c>
      <c r="EF13" s="60">
        <v>7919088543.1400003</v>
      </c>
      <c r="EG13" s="60">
        <v>7226463127.4499998</v>
      </c>
      <c r="EH13" s="60">
        <v>7693500996.1400003</v>
      </c>
      <c r="EI13" s="60">
        <v>7890590054.2200003</v>
      </c>
      <c r="EJ13" s="60">
        <v>6649365241.9399996</v>
      </c>
      <c r="EK13" s="60">
        <v>8692739691.8500004</v>
      </c>
      <c r="EL13" s="60">
        <v>8313776480.71</v>
      </c>
      <c r="EM13" s="60">
        <v>7524772662.6899996</v>
      </c>
      <c r="EN13" s="76">
        <f t="shared" ref="EN13:EN36" si="17">SUM(EB13:EM13)</f>
        <v>88062797701.980011</v>
      </c>
      <c r="EO13" s="60">
        <v>7646896854.9799995</v>
      </c>
      <c r="EP13" s="60">
        <v>6473770151.5100002</v>
      </c>
      <c r="EQ13" s="60">
        <v>7342140316.8500004</v>
      </c>
      <c r="ER13" s="60">
        <v>7056616556.8500004</v>
      </c>
      <c r="ES13" s="76">
        <f t="shared" si="16"/>
        <v>28519423880.190002</v>
      </c>
      <c r="ET13" s="79"/>
    </row>
    <row r="14" spans="1:159" s="12" customFormat="1" ht="18.75" x14ac:dyDescent="0.3">
      <c r="A14" s="7" t="s">
        <v>25</v>
      </c>
      <c r="B14" s="23">
        <v>134453671.63</v>
      </c>
      <c r="C14" s="24">
        <v>142109873.34</v>
      </c>
      <c r="D14" s="24">
        <v>152386022.58000001</v>
      </c>
      <c r="E14" s="24">
        <v>186669822.06</v>
      </c>
      <c r="F14" s="24">
        <v>171870477.46000001</v>
      </c>
      <c r="G14" s="24">
        <v>180106505.43000004</v>
      </c>
      <c r="H14" s="24">
        <v>160897226.83999997</v>
      </c>
      <c r="I14" s="24">
        <v>170283476.69999999</v>
      </c>
      <c r="J14" s="24">
        <v>171284783.01999998</v>
      </c>
      <c r="K14" s="24">
        <v>211319482.91</v>
      </c>
      <c r="L14" s="24">
        <v>214208754.29000002</v>
      </c>
      <c r="M14" s="24">
        <v>316646813.04000002</v>
      </c>
      <c r="N14" s="31">
        <f t="shared" si="5"/>
        <v>2212236909.3000002</v>
      </c>
      <c r="O14" s="24">
        <v>122909981.3</v>
      </c>
      <c r="P14" s="24">
        <v>103414132.59999999</v>
      </c>
      <c r="Q14" s="24">
        <v>139229893.13</v>
      </c>
      <c r="R14" s="24">
        <v>133032833.75999999</v>
      </c>
      <c r="S14" s="24">
        <v>136997678.78999999</v>
      </c>
      <c r="T14" s="24">
        <v>195547696.71999997</v>
      </c>
      <c r="U14" s="24">
        <v>197335976.42000002</v>
      </c>
      <c r="V14" s="24">
        <v>168801146.97000003</v>
      </c>
      <c r="W14" s="24">
        <v>206984642.97999999</v>
      </c>
      <c r="X14" s="24">
        <v>309860819.10000002</v>
      </c>
      <c r="Y14" s="24">
        <v>286804096.83000004</v>
      </c>
      <c r="Z14" s="24">
        <v>386966409.75999993</v>
      </c>
      <c r="AA14" s="31">
        <f t="shared" si="6"/>
        <v>2387885308.3599997</v>
      </c>
      <c r="AB14" s="24">
        <v>199246658.56999999</v>
      </c>
      <c r="AC14" s="24">
        <v>155710588.28</v>
      </c>
      <c r="AD14" s="24">
        <v>228021261.72</v>
      </c>
      <c r="AE14" s="24">
        <v>147082465.55000001</v>
      </c>
      <c r="AF14" s="24">
        <v>200183718.41999999</v>
      </c>
      <c r="AG14" s="24">
        <v>220298334.94</v>
      </c>
      <c r="AH14" s="24">
        <v>209327274.56999999</v>
      </c>
      <c r="AI14" s="24">
        <v>203455421.92000002</v>
      </c>
      <c r="AJ14" s="24">
        <v>274950405.04000002</v>
      </c>
      <c r="AK14" s="24">
        <v>379740260.92000002</v>
      </c>
      <c r="AL14" s="24">
        <v>348867540</v>
      </c>
      <c r="AM14" s="24">
        <v>336129526.43000001</v>
      </c>
      <c r="AN14" s="31">
        <v>2903013456.3599997</v>
      </c>
      <c r="AO14" s="24">
        <v>188996605.10999998</v>
      </c>
      <c r="AP14" s="24">
        <v>168167492.10000002</v>
      </c>
      <c r="AQ14" s="24">
        <v>250655264.81</v>
      </c>
      <c r="AR14" s="24">
        <v>280165986.86000001</v>
      </c>
      <c r="AS14" s="24">
        <v>321517114.41000003</v>
      </c>
      <c r="AT14" s="24">
        <v>287018584.81</v>
      </c>
      <c r="AU14" s="24">
        <v>226213839.13</v>
      </c>
      <c r="AV14" s="24">
        <v>247681528.65000001</v>
      </c>
      <c r="AW14" s="24">
        <v>283912264.86000001</v>
      </c>
      <c r="AX14" s="24">
        <v>357012614.05999994</v>
      </c>
      <c r="AY14" s="24">
        <v>481803139.86000001</v>
      </c>
      <c r="AZ14" s="24">
        <v>441715605</v>
      </c>
      <c r="BA14" s="31">
        <f t="shared" si="7"/>
        <v>3534860039.6600003</v>
      </c>
      <c r="BB14" s="24">
        <v>220892959.75</v>
      </c>
      <c r="BC14" s="24">
        <v>210906828.09</v>
      </c>
      <c r="BD14" s="24">
        <v>305562288.93000001</v>
      </c>
      <c r="BE14" s="24">
        <v>230970888.11000001</v>
      </c>
      <c r="BF14" s="24">
        <v>271589957.00999999</v>
      </c>
      <c r="BG14" s="24">
        <v>320428812.85999995</v>
      </c>
      <c r="BH14" s="24">
        <v>272468813.31999999</v>
      </c>
      <c r="BI14" s="24">
        <v>301406411.10000002</v>
      </c>
      <c r="BJ14" s="24">
        <v>326580017.97000003</v>
      </c>
      <c r="BK14" s="24">
        <v>428140824.23000002</v>
      </c>
      <c r="BL14" s="24">
        <v>625366748.18000007</v>
      </c>
      <c r="BM14" s="24">
        <v>597978208.69000006</v>
      </c>
      <c r="BN14" s="31">
        <f t="shared" si="8"/>
        <v>4112292758.2399993</v>
      </c>
      <c r="BO14" s="24">
        <v>213036478.99000001</v>
      </c>
      <c r="BP14" s="24">
        <v>251000431.15000001</v>
      </c>
      <c r="BQ14" s="24">
        <v>313620825.19</v>
      </c>
      <c r="BR14" s="24">
        <v>290945089.07000005</v>
      </c>
      <c r="BS14" s="24">
        <v>319214472.19999999</v>
      </c>
      <c r="BT14" s="24">
        <v>337132472.49000001</v>
      </c>
      <c r="BU14" s="24">
        <v>337097388.57999998</v>
      </c>
      <c r="BV14" s="24">
        <v>398673153.84999996</v>
      </c>
      <c r="BW14" s="24">
        <v>431089278.23000002</v>
      </c>
      <c r="BX14" s="24">
        <v>634603291.96000004</v>
      </c>
      <c r="BY14" s="24">
        <v>840098592.00999999</v>
      </c>
      <c r="BZ14" s="24">
        <v>764001042.37000012</v>
      </c>
      <c r="CA14" s="31">
        <f t="shared" si="9"/>
        <v>5130512516.0900002</v>
      </c>
      <c r="CB14" s="24">
        <v>314341165.36000001</v>
      </c>
      <c r="CC14" s="24">
        <v>280748013.54999995</v>
      </c>
      <c r="CD14" s="24">
        <v>354411269.39000005</v>
      </c>
      <c r="CE14" s="24">
        <v>618953625.70000005</v>
      </c>
      <c r="CF14" s="24">
        <v>488148675.38999999</v>
      </c>
      <c r="CG14" s="24">
        <v>494782699.25999999</v>
      </c>
      <c r="CH14" s="24">
        <v>408278875.57999998</v>
      </c>
      <c r="CI14" s="24">
        <v>393124963.35999995</v>
      </c>
      <c r="CJ14" s="24">
        <v>557540087.05999994</v>
      </c>
      <c r="CK14" s="24">
        <v>762089044.75</v>
      </c>
      <c r="CL14" s="24">
        <v>757966831.13</v>
      </c>
      <c r="CM14" s="24">
        <v>591462728.78999996</v>
      </c>
      <c r="CN14" s="31">
        <f t="shared" si="10"/>
        <v>6021847979.3199997</v>
      </c>
      <c r="CO14" s="24">
        <v>427769456.06999999</v>
      </c>
      <c r="CP14" s="24">
        <v>436918962.50999999</v>
      </c>
      <c r="CQ14" s="24">
        <v>517282021.13999999</v>
      </c>
      <c r="CR14" s="24">
        <v>418944396.64999998</v>
      </c>
      <c r="CS14" s="24">
        <v>511534595.27999997</v>
      </c>
      <c r="CT14" s="24">
        <v>554127505.76999998</v>
      </c>
      <c r="CU14" s="24">
        <v>555378128.03999996</v>
      </c>
      <c r="CV14" s="24">
        <v>558253070.19000006</v>
      </c>
      <c r="CW14" s="24">
        <v>706477220.05999994</v>
      </c>
      <c r="CX14" s="24">
        <v>930932692.67999995</v>
      </c>
      <c r="CY14" s="24">
        <v>843540050.34000003</v>
      </c>
      <c r="CZ14" s="24">
        <v>841971640.94999993</v>
      </c>
      <c r="DA14" s="31">
        <f t="shared" si="11"/>
        <v>7303129739.6799994</v>
      </c>
      <c r="DB14" s="24">
        <v>415051104.37</v>
      </c>
      <c r="DC14" s="24">
        <v>431897897.06999999</v>
      </c>
      <c r="DD14" s="24">
        <v>502377073.15999997</v>
      </c>
      <c r="DE14" s="24">
        <f>+SUM(DE15:DE19)</f>
        <v>510520701.35999995</v>
      </c>
      <c r="DF14" s="24">
        <f>+SUM(DF15:DF19)</f>
        <v>446720725.32999998</v>
      </c>
      <c r="DG14" s="24">
        <v>627012046.43000007</v>
      </c>
      <c r="DH14" s="24">
        <f t="shared" ref="DH14:DQ14" si="18">+DH15+DH16+DH17+DH18+DH19</f>
        <v>418879745.80000001</v>
      </c>
      <c r="DI14" s="24">
        <f t="shared" si="18"/>
        <v>625341367.37</v>
      </c>
      <c r="DJ14" s="20">
        <f t="shared" si="18"/>
        <v>600640635.06999993</v>
      </c>
      <c r="DK14" s="20">
        <f t="shared" si="18"/>
        <v>1074747487.04</v>
      </c>
      <c r="DL14" s="20">
        <f t="shared" si="18"/>
        <v>1111639680.45</v>
      </c>
      <c r="DM14" s="20">
        <f t="shared" si="18"/>
        <v>826188982.52999997</v>
      </c>
      <c r="DN14" s="31">
        <f t="shared" si="13"/>
        <v>7591017445.9799995</v>
      </c>
      <c r="DO14" s="59">
        <f t="shared" si="18"/>
        <v>759885587.3900001</v>
      </c>
      <c r="DP14" s="59">
        <f t="shared" si="18"/>
        <v>523644205.52999997</v>
      </c>
      <c r="DQ14" s="59">
        <f t="shared" si="18"/>
        <v>655131424.83999991</v>
      </c>
      <c r="DR14" s="59">
        <f t="shared" ref="DR14:DU14" si="19">+DR15+DR16+DR17+DR18+DR19</f>
        <v>470181002.88</v>
      </c>
      <c r="DS14" s="59">
        <f t="shared" si="19"/>
        <v>694484467.84000003</v>
      </c>
      <c r="DT14" s="59">
        <f t="shared" si="19"/>
        <v>532212157.20999998</v>
      </c>
      <c r="DU14" s="59">
        <f t="shared" si="19"/>
        <v>778609400.61000001</v>
      </c>
      <c r="DV14" s="59">
        <f>+DV15+DV16+DV17+DV18+DV19</f>
        <v>1036878800.36</v>
      </c>
      <c r="DW14" s="59">
        <f>+DW15+DW16+DW17+DW18+DW19</f>
        <v>957175122.3499999</v>
      </c>
      <c r="DX14" s="59">
        <f>+DX15+DX16+DX17+DX18+DX19</f>
        <v>1407655689.1799998</v>
      </c>
      <c r="DY14" s="59">
        <f>+DY15+DY16+DY17+DY18+DY19</f>
        <v>1607932208.55</v>
      </c>
      <c r="DZ14" s="59">
        <f>+DZ15+DZ16+DZ17+DZ18+DZ19</f>
        <v>1040208058.28</v>
      </c>
      <c r="EA14" s="33">
        <f t="shared" ref="EA14:EA38" si="20">SUM(DO14:DZ14)</f>
        <v>10463998125.02</v>
      </c>
      <c r="EB14" s="59">
        <f>+EB15+EB16+EB17+EB18+EB19+EB20</f>
        <v>1110405746.3199999</v>
      </c>
      <c r="EC14" s="59">
        <f t="shared" ref="EC14:EM14" si="21">+EC15+EC16+EC17+EC18+EC19+EC20</f>
        <v>726465660.26000011</v>
      </c>
      <c r="ED14" s="59">
        <f t="shared" si="21"/>
        <v>1118451682.1500001</v>
      </c>
      <c r="EE14" s="59">
        <f t="shared" si="21"/>
        <v>883864917.75999999</v>
      </c>
      <c r="EF14" s="59">
        <f t="shared" si="21"/>
        <v>1184744953.1900001</v>
      </c>
      <c r="EG14" s="59">
        <f t="shared" si="21"/>
        <v>1114204362.1600001</v>
      </c>
      <c r="EH14" s="59">
        <f t="shared" si="21"/>
        <v>1196341042.0100002</v>
      </c>
      <c r="EI14" s="59">
        <f t="shared" si="21"/>
        <v>1204421840.8400002</v>
      </c>
      <c r="EJ14" s="59">
        <f t="shared" si="21"/>
        <v>1160508853.52</v>
      </c>
      <c r="EK14" s="59">
        <f t="shared" si="21"/>
        <v>1619507811.25</v>
      </c>
      <c r="EL14" s="59">
        <f t="shared" si="21"/>
        <v>1704054808.6300001</v>
      </c>
      <c r="EM14" s="59">
        <f t="shared" si="21"/>
        <v>1511975861.1600001</v>
      </c>
      <c r="EN14" s="58">
        <f>+EN15+EN16+EN17+EN18+EN19+EN20</f>
        <v>14534947539.250002</v>
      </c>
      <c r="EO14" s="59">
        <f>+EO15+EO16+EO17+EO18+EO19+EO20</f>
        <v>1111779975.3599999</v>
      </c>
      <c r="EP14" s="59">
        <f>+EP15+EP16+EP17+EP18+EP19+EP20</f>
        <v>1070481669.3600001</v>
      </c>
      <c r="EQ14" s="59">
        <f>+EQ15+EQ16+EQ17+EQ18+EQ19+EQ20</f>
        <v>1248724485.4200001</v>
      </c>
      <c r="ER14" s="59">
        <f>+ER15+ER16+ER17+ER18+ER19+ER20</f>
        <v>1199291887.0799999</v>
      </c>
      <c r="ES14" s="58">
        <f t="shared" si="16"/>
        <v>4630278017.2200003</v>
      </c>
      <c r="ET14" s="79"/>
    </row>
    <row r="15" spans="1:159" s="12" customFormat="1" ht="18.75" x14ac:dyDescent="0.3">
      <c r="A15" s="8" t="s">
        <v>26</v>
      </c>
      <c r="B15" s="21">
        <v>73149872.629999995</v>
      </c>
      <c r="C15" s="22">
        <v>51208899.890000001</v>
      </c>
      <c r="D15" s="22">
        <v>79679689.780000001</v>
      </c>
      <c r="E15" s="22">
        <v>115133246.3</v>
      </c>
      <c r="F15" s="22">
        <v>88365629.540000007</v>
      </c>
      <c r="G15" s="22">
        <v>105698598.54000001</v>
      </c>
      <c r="H15" s="22">
        <v>73398676.129999995</v>
      </c>
      <c r="I15" s="22">
        <v>80504544.939999998</v>
      </c>
      <c r="J15" s="22">
        <v>96347743.939999998</v>
      </c>
      <c r="K15" s="22">
        <v>95887656.209999993</v>
      </c>
      <c r="L15" s="22">
        <v>116048080.55</v>
      </c>
      <c r="M15" s="22">
        <v>201693624.72</v>
      </c>
      <c r="N15" s="31">
        <f t="shared" si="5"/>
        <v>1177116263.1700001</v>
      </c>
      <c r="O15" s="22">
        <v>48403130.149999999</v>
      </c>
      <c r="P15" s="22">
        <v>42122301.009999998</v>
      </c>
      <c r="Q15" s="22">
        <v>51663748.939999998</v>
      </c>
      <c r="R15" s="22">
        <v>58415879.909999996</v>
      </c>
      <c r="S15" s="22">
        <v>44094818.93</v>
      </c>
      <c r="T15" s="22">
        <v>87257040.019999996</v>
      </c>
      <c r="U15" s="22">
        <v>88623647.239999995</v>
      </c>
      <c r="V15" s="22">
        <v>68994933.430000007</v>
      </c>
      <c r="W15" s="22">
        <v>102586278.20999999</v>
      </c>
      <c r="X15" s="22">
        <v>198910807.78999999</v>
      </c>
      <c r="Y15" s="22">
        <v>161693746.83000001</v>
      </c>
      <c r="Z15" s="22">
        <v>238052071.28999999</v>
      </c>
      <c r="AA15" s="31">
        <f t="shared" si="6"/>
        <v>1190818403.75</v>
      </c>
      <c r="AB15" s="22">
        <v>86806765.480000004</v>
      </c>
      <c r="AC15" s="22">
        <v>74556995.599999994</v>
      </c>
      <c r="AD15" s="22">
        <v>108121386.27</v>
      </c>
      <c r="AE15" s="22">
        <v>45480668.140000001</v>
      </c>
      <c r="AF15" s="22">
        <v>83594134.189999998</v>
      </c>
      <c r="AG15" s="22">
        <v>86785519.640000001</v>
      </c>
      <c r="AH15" s="22">
        <v>84673418.370000005</v>
      </c>
      <c r="AI15" s="22">
        <v>65485737.350000001</v>
      </c>
      <c r="AJ15" s="22">
        <v>118373451.90000001</v>
      </c>
      <c r="AK15" s="22">
        <v>208111773.58000001</v>
      </c>
      <c r="AL15" s="22">
        <v>226636104.00999999</v>
      </c>
      <c r="AM15" s="22">
        <v>221211400.08000001</v>
      </c>
      <c r="AN15" s="31">
        <v>1409837354.6099999</v>
      </c>
      <c r="AO15" s="22">
        <v>102056870.81999999</v>
      </c>
      <c r="AP15" s="22">
        <v>93459078.810000002</v>
      </c>
      <c r="AQ15" s="22">
        <v>153103664.81</v>
      </c>
      <c r="AR15" s="22">
        <v>162019269.11000001</v>
      </c>
      <c r="AS15" s="22">
        <v>186779666.58000001</v>
      </c>
      <c r="AT15" s="22">
        <v>145125492.90000001</v>
      </c>
      <c r="AU15" s="22">
        <v>82140056.680000007</v>
      </c>
      <c r="AV15" s="22">
        <v>106089059.52</v>
      </c>
      <c r="AW15" s="22">
        <v>125005038.19</v>
      </c>
      <c r="AX15" s="22">
        <v>206713427.94999999</v>
      </c>
      <c r="AY15" s="22">
        <v>298775774.61000001</v>
      </c>
      <c r="AZ15" s="22">
        <v>291977960.32999998</v>
      </c>
      <c r="BA15" s="31">
        <f t="shared" si="7"/>
        <v>1953245360.3099999</v>
      </c>
      <c r="BB15" s="22">
        <v>103174240.16</v>
      </c>
      <c r="BC15" s="22">
        <v>111797471.69000001</v>
      </c>
      <c r="BD15" s="22">
        <v>181442251.38999999</v>
      </c>
      <c r="BE15" s="22">
        <v>99892401.650000006</v>
      </c>
      <c r="BF15" s="22">
        <v>123816947.02</v>
      </c>
      <c r="BG15" s="22">
        <v>158233650.03</v>
      </c>
      <c r="BH15" s="22">
        <v>114188754.42</v>
      </c>
      <c r="BI15" s="22">
        <v>137246308.43000001</v>
      </c>
      <c r="BJ15" s="22">
        <v>156479726.43000001</v>
      </c>
      <c r="BK15" s="22">
        <v>233403567.77000001</v>
      </c>
      <c r="BL15" s="22">
        <v>365306623.85000002</v>
      </c>
      <c r="BM15" s="22">
        <v>371964550.42000002</v>
      </c>
      <c r="BN15" s="31">
        <f t="shared" si="8"/>
        <v>2156946493.2600002</v>
      </c>
      <c r="BO15" s="22">
        <v>127378244.31999999</v>
      </c>
      <c r="BP15" s="22">
        <v>122927488.51000001</v>
      </c>
      <c r="BQ15" s="22">
        <v>164672891.28</v>
      </c>
      <c r="BR15" s="22">
        <v>146873713.69</v>
      </c>
      <c r="BS15" s="22">
        <v>168943160.03</v>
      </c>
      <c r="BT15" s="22">
        <v>154771598.18000001</v>
      </c>
      <c r="BU15" s="22">
        <v>201990084.88999999</v>
      </c>
      <c r="BV15" s="22">
        <v>251402442.97999999</v>
      </c>
      <c r="BW15" s="22">
        <v>300614820.18000001</v>
      </c>
      <c r="BX15" s="22">
        <v>511811839.33999997</v>
      </c>
      <c r="BY15" s="22">
        <v>719732876.89999998</v>
      </c>
      <c r="BZ15" s="22">
        <v>597379687.71000004</v>
      </c>
      <c r="CA15" s="31">
        <f t="shared" si="9"/>
        <v>3468498848.0100002</v>
      </c>
      <c r="CB15" s="22">
        <v>197095097.12</v>
      </c>
      <c r="CC15" s="22">
        <v>187385218.91</v>
      </c>
      <c r="CD15" s="22">
        <v>240223698.02000001</v>
      </c>
      <c r="CE15" s="22">
        <v>459251815.92000002</v>
      </c>
      <c r="CF15" s="22">
        <v>321329604.39999998</v>
      </c>
      <c r="CG15" s="22">
        <v>359271115.87</v>
      </c>
      <c r="CH15" s="22">
        <v>231489246.44999999</v>
      </c>
      <c r="CI15" s="22">
        <v>253660827.28999999</v>
      </c>
      <c r="CJ15" s="22">
        <v>428038436.32999998</v>
      </c>
      <c r="CK15" s="22">
        <v>615609161.32000005</v>
      </c>
      <c r="CL15" s="22">
        <v>604689733.73000002</v>
      </c>
      <c r="CM15" s="22">
        <v>449674662.13999999</v>
      </c>
      <c r="CN15" s="31">
        <f t="shared" si="10"/>
        <v>4347718617.5</v>
      </c>
      <c r="CO15" s="22">
        <v>324010922.5</v>
      </c>
      <c r="CP15" s="22">
        <v>327018348.06999999</v>
      </c>
      <c r="CQ15" s="22">
        <v>383844578.88</v>
      </c>
      <c r="CR15" s="22">
        <v>283160887.44999999</v>
      </c>
      <c r="CS15" s="22">
        <v>353613839.88999999</v>
      </c>
      <c r="CT15" s="22">
        <v>412862051.13999999</v>
      </c>
      <c r="CU15" s="22">
        <v>397971051.06</v>
      </c>
      <c r="CV15" s="22">
        <v>386941122.86000001</v>
      </c>
      <c r="CW15" s="22">
        <v>562963189.62</v>
      </c>
      <c r="CX15" s="22">
        <v>749933457.04999995</v>
      </c>
      <c r="CY15" s="22">
        <v>687939410.74000001</v>
      </c>
      <c r="CZ15" s="22">
        <v>706148072.16999996</v>
      </c>
      <c r="DA15" s="31">
        <f t="shared" si="11"/>
        <v>5576406931.4299994</v>
      </c>
      <c r="DB15" s="22">
        <v>304332348.94999999</v>
      </c>
      <c r="DC15" s="22">
        <v>305810281.31</v>
      </c>
      <c r="DD15" s="22">
        <v>352883140.70999998</v>
      </c>
      <c r="DE15" s="22">
        <v>378584710.45999998</v>
      </c>
      <c r="DF15" s="22">
        <v>316595176.13999999</v>
      </c>
      <c r="DG15" s="22">
        <v>484599155.79000002</v>
      </c>
      <c r="DH15" s="22">
        <v>261441327.19</v>
      </c>
      <c r="DI15" s="22">
        <v>441088014.20999998</v>
      </c>
      <c r="DJ15" s="22">
        <v>430246784.24000001</v>
      </c>
      <c r="DK15" s="22">
        <v>864679075.84000003</v>
      </c>
      <c r="DL15" s="22">
        <v>913345785.47000003</v>
      </c>
      <c r="DM15" s="22">
        <v>623681599.92999995</v>
      </c>
      <c r="DN15" s="31">
        <f t="shared" si="13"/>
        <v>5677287400.2400007</v>
      </c>
      <c r="DO15" s="60">
        <v>630072808.46000004</v>
      </c>
      <c r="DP15" s="60">
        <v>373925795.81</v>
      </c>
      <c r="DQ15" s="60">
        <v>516180417.25</v>
      </c>
      <c r="DR15" s="60">
        <v>334166229.30000001</v>
      </c>
      <c r="DS15" s="60">
        <v>512708147.58999997</v>
      </c>
      <c r="DT15" s="60">
        <v>362867743</v>
      </c>
      <c r="DU15" s="60">
        <v>540788450</v>
      </c>
      <c r="DV15" s="60">
        <v>494648754.14999998</v>
      </c>
      <c r="DW15" s="60">
        <v>532082737.16000003</v>
      </c>
      <c r="DX15" s="60">
        <v>849574367.62</v>
      </c>
      <c r="DY15" s="60">
        <v>734450526.45000005</v>
      </c>
      <c r="DZ15" s="60">
        <v>676231164.16999996</v>
      </c>
      <c r="EA15" s="33">
        <f t="shared" si="20"/>
        <v>6557697140.96</v>
      </c>
      <c r="EB15" s="60">
        <v>430567173.55000001</v>
      </c>
      <c r="EC15" s="60">
        <v>424510024.97000003</v>
      </c>
      <c r="ED15" s="60">
        <v>473959293.39999998</v>
      </c>
      <c r="EE15" s="60">
        <v>450555572.91000003</v>
      </c>
      <c r="EF15" s="60">
        <v>505336581.31999999</v>
      </c>
      <c r="EG15" s="60">
        <v>532832227.25</v>
      </c>
      <c r="EH15" s="60">
        <v>509578387.30000001</v>
      </c>
      <c r="EI15" s="60">
        <v>545243822.26999998</v>
      </c>
      <c r="EJ15" s="60">
        <v>615072274</v>
      </c>
      <c r="EK15" s="60">
        <v>950631632.17999995</v>
      </c>
      <c r="EL15" s="60">
        <v>971469178.29999995</v>
      </c>
      <c r="EM15" s="60">
        <v>830793648.38</v>
      </c>
      <c r="EN15" s="76">
        <f t="shared" si="17"/>
        <v>7240549815.8300009</v>
      </c>
      <c r="EO15" s="60">
        <v>514541421.92000002</v>
      </c>
      <c r="EP15" s="60">
        <v>572398610.72000003</v>
      </c>
      <c r="EQ15" s="60">
        <v>714264320.11000001</v>
      </c>
      <c r="ER15" s="60">
        <v>680073053.87</v>
      </c>
      <c r="ES15" s="76">
        <f t="shared" si="16"/>
        <v>2481277406.6199999</v>
      </c>
      <c r="ET15" s="79"/>
    </row>
    <row r="16" spans="1:159" s="12" customFormat="1" ht="18.75" x14ac:dyDescent="0.3">
      <c r="A16" s="8" t="s">
        <v>48</v>
      </c>
      <c r="B16" s="21">
        <v>1289326.8899999999</v>
      </c>
      <c r="C16" s="22">
        <v>1978500.34</v>
      </c>
      <c r="D16" s="22">
        <v>3314820.93</v>
      </c>
      <c r="E16" s="22">
        <v>5407885</v>
      </c>
      <c r="F16" s="22">
        <v>8586703.0500000007</v>
      </c>
      <c r="G16" s="22">
        <v>5476415.9199999999</v>
      </c>
      <c r="H16" s="22">
        <v>9750703.6699999999</v>
      </c>
      <c r="I16" s="22">
        <v>1405000.91</v>
      </c>
      <c r="J16" s="22">
        <v>563921.98</v>
      </c>
      <c r="K16" s="22">
        <v>4095773.15</v>
      </c>
      <c r="L16" s="22">
        <v>4475660.43</v>
      </c>
      <c r="M16" s="22">
        <v>5595987.5899999999</v>
      </c>
      <c r="N16" s="31">
        <f t="shared" si="5"/>
        <v>51940699.859999999</v>
      </c>
      <c r="O16" s="22">
        <v>8699845.7400000002</v>
      </c>
      <c r="P16" s="22">
        <v>5235451.88</v>
      </c>
      <c r="Q16" s="22">
        <v>8704785.8599999994</v>
      </c>
      <c r="R16" s="22">
        <v>3688842.98</v>
      </c>
      <c r="S16" s="22">
        <v>276658.83</v>
      </c>
      <c r="T16" s="22">
        <v>6973784.3600000003</v>
      </c>
      <c r="U16" s="22">
        <v>5571444.6500000004</v>
      </c>
      <c r="V16" s="22">
        <v>3733682.47</v>
      </c>
      <c r="W16" s="22">
        <v>5767984.0899999999</v>
      </c>
      <c r="X16" s="22">
        <v>1025306.77</v>
      </c>
      <c r="Y16" s="22">
        <v>2837402.43</v>
      </c>
      <c r="Z16" s="22">
        <v>2867025.04</v>
      </c>
      <c r="AA16" s="31">
        <f t="shared" si="6"/>
        <v>55382215.100000001</v>
      </c>
      <c r="AB16" s="22">
        <v>5388231.96</v>
      </c>
      <c r="AC16" s="22">
        <v>4976502.1399999997</v>
      </c>
      <c r="AD16" s="22">
        <v>3749590.35</v>
      </c>
      <c r="AE16" s="22">
        <v>5268493.29</v>
      </c>
      <c r="AF16" s="22">
        <v>2677346.7799999998</v>
      </c>
      <c r="AG16" s="22">
        <v>6278637.2599999998</v>
      </c>
      <c r="AH16" s="22">
        <v>6286271.5499999998</v>
      </c>
      <c r="AI16" s="22">
        <v>2326681.15</v>
      </c>
      <c r="AJ16" s="22">
        <v>1961713.62</v>
      </c>
      <c r="AK16" s="22">
        <v>1175337.97</v>
      </c>
      <c r="AL16" s="22">
        <v>48778.29</v>
      </c>
      <c r="AM16" s="22">
        <v>184916.9</v>
      </c>
      <c r="AN16" s="31">
        <v>40322501.25999999</v>
      </c>
      <c r="AO16" s="22">
        <v>182668.14</v>
      </c>
      <c r="AP16" s="22">
        <v>187909.29</v>
      </c>
      <c r="AQ16" s="22">
        <v>40942.57</v>
      </c>
      <c r="AR16" s="22">
        <v>6382840.2800000003</v>
      </c>
      <c r="AS16" s="22"/>
      <c r="AT16" s="22"/>
      <c r="AU16" s="22"/>
      <c r="AV16" s="22"/>
      <c r="AW16" s="22"/>
      <c r="AX16" s="22"/>
      <c r="AY16" s="22"/>
      <c r="AZ16" s="22">
        <v>3855.84</v>
      </c>
      <c r="BA16" s="31">
        <f t="shared" si="7"/>
        <v>6798216.1200000001</v>
      </c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31">
        <f t="shared" si="8"/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12">
        <v>0</v>
      </c>
      <c r="BU16" s="22">
        <v>0</v>
      </c>
      <c r="BV16" s="22">
        <v>0</v>
      </c>
      <c r="BW16" s="22">
        <v>0</v>
      </c>
      <c r="BX16" s="22">
        <v>682.96</v>
      </c>
      <c r="BY16" s="22">
        <v>0</v>
      </c>
      <c r="BZ16" s="22">
        <v>0</v>
      </c>
      <c r="CA16" s="31">
        <f t="shared" si="9"/>
        <v>682.96</v>
      </c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31">
        <f t="shared" si="10"/>
        <v>0</v>
      </c>
      <c r="CO16" s="22">
        <v>0</v>
      </c>
      <c r="CP16" s="22">
        <v>0</v>
      </c>
      <c r="CQ16" s="22">
        <v>0</v>
      </c>
      <c r="CR16" s="22">
        <v>0</v>
      </c>
      <c r="CS16" s="22">
        <v>0</v>
      </c>
      <c r="CT16" s="22">
        <v>0</v>
      </c>
      <c r="CU16" s="22">
        <v>0</v>
      </c>
      <c r="CV16" s="22">
        <v>0</v>
      </c>
      <c r="CW16" s="22">
        <v>0</v>
      </c>
      <c r="CX16" s="22">
        <v>0</v>
      </c>
      <c r="CY16" s="22">
        <v>0</v>
      </c>
      <c r="CZ16" s="22">
        <v>0</v>
      </c>
      <c r="DA16" s="31">
        <f t="shared" si="11"/>
        <v>0</v>
      </c>
      <c r="DB16" s="22">
        <v>0</v>
      </c>
      <c r="DC16" s="22">
        <v>0</v>
      </c>
      <c r="DD16" s="22">
        <v>0</v>
      </c>
      <c r="DE16" s="22">
        <v>0</v>
      </c>
      <c r="DF16" s="22">
        <v>0</v>
      </c>
      <c r="DG16" s="22">
        <v>0</v>
      </c>
      <c r="DH16" s="22">
        <v>0</v>
      </c>
      <c r="DI16" s="22">
        <v>0</v>
      </c>
      <c r="DJ16" s="22">
        <v>0</v>
      </c>
      <c r="DK16" s="22">
        <v>0</v>
      </c>
      <c r="DL16" s="22">
        <v>0</v>
      </c>
      <c r="DM16" s="22">
        <v>0</v>
      </c>
      <c r="DN16" s="31">
        <f t="shared" si="13"/>
        <v>0</v>
      </c>
      <c r="DO16" s="60">
        <v>0</v>
      </c>
      <c r="DP16" s="60">
        <v>0</v>
      </c>
      <c r="DQ16" s="60">
        <v>0</v>
      </c>
      <c r="DR16" s="60">
        <v>0</v>
      </c>
      <c r="DS16" s="60">
        <v>0</v>
      </c>
      <c r="DT16" s="60">
        <v>0</v>
      </c>
      <c r="DU16" s="60">
        <v>0</v>
      </c>
      <c r="DV16" s="60">
        <v>0</v>
      </c>
      <c r="DW16" s="60">
        <v>0</v>
      </c>
      <c r="DX16" s="60">
        <v>0</v>
      </c>
      <c r="DY16" s="60">
        <v>0</v>
      </c>
      <c r="DZ16" s="60">
        <v>0</v>
      </c>
      <c r="EA16" s="33">
        <f t="shared" si="20"/>
        <v>0</v>
      </c>
      <c r="EB16" s="60">
        <v>0</v>
      </c>
      <c r="EC16" s="60">
        <v>0</v>
      </c>
      <c r="ED16" s="60">
        <v>0</v>
      </c>
      <c r="EE16" s="60">
        <v>0</v>
      </c>
      <c r="EF16" s="60">
        <v>0</v>
      </c>
      <c r="EG16" s="60">
        <v>0</v>
      </c>
      <c r="EH16" s="60">
        <v>0</v>
      </c>
      <c r="EI16" s="60">
        <v>0</v>
      </c>
      <c r="EJ16" s="60">
        <v>0</v>
      </c>
      <c r="EK16" s="60">
        <v>0</v>
      </c>
      <c r="EL16" s="60">
        <v>0</v>
      </c>
      <c r="EM16" s="60">
        <v>0</v>
      </c>
      <c r="EN16" s="76">
        <f t="shared" si="17"/>
        <v>0</v>
      </c>
      <c r="EO16" s="60">
        <v>0</v>
      </c>
      <c r="EP16" s="60">
        <v>0</v>
      </c>
      <c r="EQ16" s="60">
        <v>0</v>
      </c>
      <c r="ER16" s="60">
        <v>0</v>
      </c>
      <c r="ES16" s="76">
        <f t="shared" si="16"/>
        <v>0</v>
      </c>
      <c r="ET16" s="79"/>
    </row>
    <row r="17" spans="1:151" s="12" customFormat="1" ht="18.75" x14ac:dyDescent="0.3">
      <c r="A17" s="8" t="s">
        <v>27</v>
      </c>
      <c r="B17" s="21">
        <v>3854713</v>
      </c>
      <c r="C17" s="22">
        <v>31175196.75</v>
      </c>
      <c r="D17" s="22">
        <v>5435429.9199999999</v>
      </c>
      <c r="E17" s="22">
        <v>4324475.84</v>
      </c>
      <c r="F17" s="22">
        <v>7144183.4699999997</v>
      </c>
      <c r="G17" s="22">
        <v>4227741.4000000004</v>
      </c>
      <c r="H17" s="22">
        <v>10033791.710000001</v>
      </c>
      <c r="I17" s="22">
        <v>4569920.62</v>
      </c>
      <c r="J17" s="22">
        <v>8200892.9199999999</v>
      </c>
      <c r="K17" s="22">
        <v>10008159.92</v>
      </c>
      <c r="L17" s="22">
        <v>19278828.550000001</v>
      </c>
      <c r="M17" s="22">
        <v>22435880.600000001</v>
      </c>
      <c r="N17" s="31">
        <f t="shared" si="5"/>
        <v>130689214.70000002</v>
      </c>
      <c r="O17" s="22">
        <v>13017059.050000001</v>
      </c>
      <c r="P17" s="22">
        <v>5646833.54</v>
      </c>
      <c r="Q17" s="22">
        <v>19702685.370000001</v>
      </c>
      <c r="R17" s="22">
        <v>10749465.539999999</v>
      </c>
      <c r="S17" s="22">
        <v>25141432.870000001</v>
      </c>
      <c r="T17" s="22">
        <v>29521930.550000001</v>
      </c>
      <c r="U17" s="22">
        <v>22958670.82</v>
      </c>
      <c r="V17" s="22">
        <v>19839342.34</v>
      </c>
      <c r="W17" s="22">
        <v>30729891.34</v>
      </c>
      <c r="X17" s="22">
        <v>43217297.450000003</v>
      </c>
      <c r="Y17" s="22">
        <v>37159555.490000002</v>
      </c>
      <c r="Z17" s="22">
        <v>51231610.840000004</v>
      </c>
      <c r="AA17" s="31">
        <f t="shared" si="6"/>
        <v>308915775.20000005</v>
      </c>
      <c r="AB17" s="22">
        <v>60418018.789999999</v>
      </c>
      <c r="AC17" s="22">
        <v>22759803.620000001</v>
      </c>
      <c r="AD17" s="22">
        <v>50035488.700000003</v>
      </c>
      <c r="AE17" s="22">
        <v>26608518.34</v>
      </c>
      <c r="AF17" s="22">
        <v>28427898.199999999</v>
      </c>
      <c r="AG17" s="22">
        <v>44374508.490000002</v>
      </c>
      <c r="AH17" s="22">
        <v>16127514.67</v>
      </c>
      <c r="AI17" s="22">
        <v>19233205.77</v>
      </c>
      <c r="AJ17" s="22">
        <v>27068641.66</v>
      </c>
      <c r="AK17" s="22">
        <v>72213689.799999997</v>
      </c>
      <c r="AL17" s="22">
        <v>25024150.460000001</v>
      </c>
      <c r="AM17" s="22">
        <v>41915673.18</v>
      </c>
      <c r="AN17" s="31">
        <v>434207111.68000001</v>
      </c>
      <c r="AO17" s="22">
        <v>31240895.710000001</v>
      </c>
      <c r="AP17" s="22">
        <v>8910814.3200000003</v>
      </c>
      <c r="AQ17" s="22">
        <v>17158117.609999999</v>
      </c>
      <c r="AR17" s="22">
        <v>111763877.47</v>
      </c>
      <c r="AS17" s="22">
        <v>794448.68</v>
      </c>
      <c r="AT17" s="22">
        <v>14766742.35</v>
      </c>
      <c r="AU17" s="22">
        <v>11708029.68</v>
      </c>
      <c r="AV17" s="22">
        <v>8148113.3700000001</v>
      </c>
      <c r="AW17" s="22">
        <v>33158139.600000001</v>
      </c>
      <c r="AX17" s="22">
        <v>13782201.289999999</v>
      </c>
      <c r="AY17" s="22">
        <v>27401286</v>
      </c>
      <c r="AZ17" s="22">
        <v>14782521.060000001</v>
      </c>
      <c r="BA17" s="31">
        <f t="shared" si="7"/>
        <v>293615187.14000005</v>
      </c>
      <c r="BB17" s="22">
        <v>25392055.199999999</v>
      </c>
      <c r="BC17" s="22">
        <v>13312390.6</v>
      </c>
      <c r="BD17" s="22">
        <v>23113523.309999999</v>
      </c>
      <c r="BE17" s="22">
        <v>12105838</v>
      </c>
      <c r="BF17" s="22">
        <v>30614511.199999999</v>
      </c>
      <c r="BG17" s="22">
        <v>35161433.600000001</v>
      </c>
      <c r="BH17" s="22">
        <v>7676680.7699999996</v>
      </c>
      <c r="BI17" s="22">
        <v>29211210</v>
      </c>
      <c r="BJ17" s="22">
        <v>33809326</v>
      </c>
      <c r="BK17" s="22">
        <v>41820091.799999997</v>
      </c>
      <c r="BL17" s="22">
        <v>50168338.039999999</v>
      </c>
      <c r="BM17" s="22">
        <v>40760942</v>
      </c>
      <c r="BN17" s="31">
        <f t="shared" si="8"/>
        <v>343146340.52000004</v>
      </c>
      <c r="BO17" s="22">
        <v>11986554.5</v>
      </c>
      <c r="BP17" s="22">
        <v>48755312.460000001</v>
      </c>
      <c r="BQ17" s="22">
        <v>35361711.799999997</v>
      </c>
      <c r="BR17" s="22">
        <v>32880354</v>
      </c>
      <c r="BS17" s="22">
        <v>32554472</v>
      </c>
      <c r="BT17" s="22">
        <v>45507598</v>
      </c>
      <c r="BU17" s="22">
        <v>31312456</v>
      </c>
      <c r="BV17" s="22">
        <v>39704539.049999997</v>
      </c>
      <c r="BW17" s="22">
        <v>50664841.600000001</v>
      </c>
      <c r="BX17" s="22">
        <v>34311001.200000003</v>
      </c>
      <c r="BY17" s="22">
        <v>23473026.399999999</v>
      </c>
      <c r="BZ17" s="22">
        <v>49568924.200000003</v>
      </c>
      <c r="CA17" s="31">
        <f t="shared" si="9"/>
        <v>436080791.20999998</v>
      </c>
      <c r="CB17" s="22">
        <v>48953061.25</v>
      </c>
      <c r="CC17" s="22">
        <v>39902650.909999996</v>
      </c>
      <c r="CD17" s="22">
        <v>35682838.200000003</v>
      </c>
      <c r="CE17" s="22">
        <v>52225515.200000003</v>
      </c>
      <c r="CF17" s="22">
        <v>46905459.630000003</v>
      </c>
      <c r="CG17" s="22">
        <v>54452871</v>
      </c>
      <c r="CH17" s="22">
        <v>39180284</v>
      </c>
      <c r="CI17" s="22">
        <v>21937688</v>
      </c>
      <c r="CJ17" s="22">
        <v>32108994.68</v>
      </c>
      <c r="CK17" s="22">
        <v>25630402</v>
      </c>
      <c r="CL17" s="22">
        <v>31985892</v>
      </c>
      <c r="CM17" s="22">
        <v>34608686</v>
      </c>
      <c r="CN17" s="31">
        <f t="shared" si="10"/>
        <v>463574342.87</v>
      </c>
      <c r="CO17" s="22">
        <v>38515370.5</v>
      </c>
      <c r="CP17" s="22">
        <v>27692385</v>
      </c>
      <c r="CQ17" s="22">
        <v>22091873</v>
      </c>
      <c r="CR17" s="22">
        <v>29947487.02</v>
      </c>
      <c r="CS17" s="22">
        <v>20167490</v>
      </c>
      <c r="CT17" s="22">
        <v>28884979</v>
      </c>
      <c r="CU17" s="22">
        <v>22268646</v>
      </c>
      <c r="CV17" s="22">
        <v>52596165</v>
      </c>
      <c r="CW17" s="22">
        <v>18974895.140000001</v>
      </c>
      <c r="CX17" s="22">
        <v>17431544</v>
      </c>
      <c r="CY17" s="22">
        <v>30380086</v>
      </c>
      <c r="CZ17" s="22">
        <v>28956262.5</v>
      </c>
      <c r="DA17" s="31">
        <f t="shared" si="11"/>
        <v>337907183.15999997</v>
      </c>
      <c r="DB17" s="22">
        <v>35745987.5</v>
      </c>
      <c r="DC17" s="22">
        <v>28836478.600000001</v>
      </c>
      <c r="DD17" s="22">
        <v>26824898</v>
      </c>
      <c r="DE17" s="22">
        <v>16212090.77</v>
      </c>
      <c r="DF17" s="22">
        <v>14751147</v>
      </c>
      <c r="DG17" s="22">
        <v>19525221.129999999</v>
      </c>
      <c r="DH17" s="22">
        <v>21449395</v>
      </c>
      <c r="DI17" s="22">
        <v>23695750.760000002</v>
      </c>
      <c r="DJ17" s="22">
        <v>23230259.800000001</v>
      </c>
      <c r="DK17" s="22">
        <v>25983197.800000001</v>
      </c>
      <c r="DL17" s="22">
        <v>30165200</v>
      </c>
      <c r="DM17" s="22">
        <v>74848778.319999993</v>
      </c>
      <c r="DN17" s="31">
        <f t="shared" si="13"/>
        <v>341268404.68000001</v>
      </c>
      <c r="DO17" s="60">
        <v>32178682</v>
      </c>
      <c r="DP17" s="60">
        <v>39059267.899999999</v>
      </c>
      <c r="DQ17" s="60">
        <v>28575876.539999999</v>
      </c>
      <c r="DR17" s="60">
        <v>25118468.050000001</v>
      </c>
      <c r="DS17" s="60">
        <v>37173284.539999999</v>
      </c>
      <c r="DT17" s="60">
        <v>39777440.700000003</v>
      </c>
      <c r="DU17" s="60">
        <v>95171402.950000003</v>
      </c>
      <c r="DV17" s="60">
        <v>393534189.56999999</v>
      </c>
      <c r="DW17" s="60">
        <v>294598196.37</v>
      </c>
      <c r="DX17" s="60">
        <v>390979114.98000002</v>
      </c>
      <c r="DY17" s="60">
        <v>679915642.02999997</v>
      </c>
      <c r="DZ17" s="60">
        <v>208953629.97999999</v>
      </c>
      <c r="EA17" s="33">
        <f t="shared" si="20"/>
        <v>2265035195.6099997</v>
      </c>
      <c r="EB17" s="60">
        <v>484595739.25999999</v>
      </c>
      <c r="EC17" s="60">
        <v>76811016.840000004</v>
      </c>
      <c r="ED17" s="60">
        <v>332695708.5</v>
      </c>
      <c r="EE17" s="60">
        <v>180564554.63999999</v>
      </c>
      <c r="EF17" s="60">
        <v>365903551.88999999</v>
      </c>
      <c r="EG17" s="60">
        <v>293634745.10000002</v>
      </c>
      <c r="EH17" s="60">
        <v>390716519.35000002</v>
      </c>
      <c r="EI17" s="60">
        <v>319465495.24000001</v>
      </c>
      <c r="EJ17" s="60">
        <v>266364898.58000001</v>
      </c>
      <c r="EK17" s="60">
        <v>349790378.64999998</v>
      </c>
      <c r="EL17" s="60">
        <v>411557428.69999999</v>
      </c>
      <c r="EM17" s="60">
        <v>438186287.54000002</v>
      </c>
      <c r="EN17" s="76">
        <f t="shared" si="17"/>
        <v>3910286324.2899995</v>
      </c>
      <c r="EO17" s="60">
        <v>321323535.13999999</v>
      </c>
      <c r="EP17" s="60">
        <v>239387932.19</v>
      </c>
      <c r="EQ17" s="60">
        <v>221288946.94</v>
      </c>
      <c r="ER17" s="60">
        <v>239686375.12</v>
      </c>
      <c r="ES17" s="76">
        <f t="shared" si="16"/>
        <v>1021686789.39</v>
      </c>
      <c r="ET17" s="79"/>
    </row>
    <row r="18" spans="1:151" s="12" customFormat="1" ht="18.75" x14ac:dyDescent="0.3">
      <c r="A18" s="8" t="s">
        <v>28</v>
      </c>
      <c r="B18" s="21">
        <v>55565951.920000002</v>
      </c>
      <c r="C18" s="22">
        <v>57747276.359999999</v>
      </c>
      <c r="D18" s="22">
        <v>63953455.039999999</v>
      </c>
      <c r="E18" s="22">
        <v>60573725.409999996</v>
      </c>
      <c r="F18" s="22">
        <v>67773961.400000006</v>
      </c>
      <c r="G18" s="22">
        <v>64435251.460000001</v>
      </c>
      <c r="H18" s="22">
        <v>67714055.329999998</v>
      </c>
      <c r="I18" s="22">
        <v>83793453.989999995</v>
      </c>
      <c r="J18" s="22">
        <v>66058581.170000002</v>
      </c>
      <c r="K18" s="22">
        <v>81740014.480000004</v>
      </c>
      <c r="L18" s="22">
        <v>74406184.760000005</v>
      </c>
      <c r="M18" s="22">
        <v>86913876.810000002</v>
      </c>
      <c r="N18" s="31">
        <f t="shared" si="5"/>
        <v>830675788.12999988</v>
      </c>
      <c r="O18" s="22">
        <v>52789946.359999999</v>
      </c>
      <c r="P18" s="22">
        <v>50409546.170000002</v>
      </c>
      <c r="Q18" s="22">
        <v>59158672.960000001</v>
      </c>
      <c r="R18" s="22">
        <v>60178645.329999998</v>
      </c>
      <c r="S18" s="22">
        <v>67484768.159999996</v>
      </c>
      <c r="T18" s="22">
        <v>71794108.280000001</v>
      </c>
      <c r="U18" s="22">
        <v>80182213.709999993</v>
      </c>
      <c r="V18" s="22">
        <v>76233188.730000004</v>
      </c>
      <c r="W18" s="22">
        <v>67900489.340000004</v>
      </c>
      <c r="X18" s="22">
        <v>66707407.090000004</v>
      </c>
      <c r="Y18" s="22">
        <v>85113392.079999998</v>
      </c>
      <c r="Z18" s="22">
        <v>94760135.209999993</v>
      </c>
      <c r="AA18" s="31">
        <f t="shared" si="6"/>
        <v>832712513.42000008</v>
      </c>
      <c r="AB18" s="22">
        <v>46633642.340000004</v>
      </c>
      <c r="AC18" s="22">
        <v>53417286.920000002</v>
      </c>
      <c r="AD18" s="22">
        <v>66114796.399999999</v>
      </c>
      <c r="AE18" s="22">
        <v>69724785.780000001</v>
      </c>
      <c r="AF18" s="22">
        <v>84947379.299999997</v>
      </c>
      <c r="AG18" s="22">
        <v>82859669.549999997</v>
      </c>
      <c r="AH18" s="22">
        <v>102240069.98</v>
      </c>
      <c r="AI18" s="22">
        <v>116409797.65000001</v>
      </c>
      <c r="AJ18" s="22">
        <v>127546597.86</v>
      </c>
      <c r="AK18" s="22">
        <v>98239459.569999993</v>
      </c>
      <c r="AL18" s="22">
        <v>96568930.269999996</v>
      </c>
      <c r="AM18" s="22">
        <v>72817536.269999996</v>
      </c>
      <c r="AN18" s="31">
        <v>1017519951.8900001</v>
      </c>
      <c r="AO18" s="22">
        <v>55516170.439999998</v>
      </c>
      <c r="AP18" s="22">
        <v>65609689.68</v>
      </c>
      <c r="AQ18" s="22">
        <v>80352539.819999993</v>
      </c>
      <c r="AR18" s="22"/>
      <c r="AS18" s="22">
        <v>133942999.15000001</v>
      </c>
      <c r="AT18" s="22">
        <v>127126349.56</v>
      </c>
      <c r="AU18" s="22">
        <v>132365752.77</v>
      </c>
      <c r="AV18" s="22">
        <v>133444355.76000001</v>
      </c>
      <c r="AW18" s="22">
        <v>125749087.06999999</v>
      </c>
      <c r="AX18" s="22">
        <v>136516984.81999999</v>
      </c>
      <c r="AY18" s="22">
        <v>155626079.25</v>
      </c>
      <c r="AZ18" s="22">
        <v>134951267.77000001</v>
      </c>
      <c r="BA18" s="31">
        <f t="shared" si="7"/>
        <v>1281201276.0899999</v>
      </c>
      <c r="BB18" s="22">
        <v>92326664.390000001</v>
      </c>
      <c r="BC18" s="22">
        <v>85791364.530000001</v>
      </c>
      <c r="BD18" s="22">
        <v>101006514.23</v>
      </c>
      <c r="BE18" s="22">
        <v>118909941.56</v>
      </c>
      <c r="BF18" s="22">
        <v>117158498.79000001</v>
      </c>
      <c r="BG18" s="22">
        <v>124150470.66</v>
      </c>
      <c r="BH18" s="22">
        <v>150413539.08000001</v>
      </c>
      <c r="BI18" s="22">
        <v>134948892.66999999</v>
      </c>
      <c r="BJ18" s="22">
        <v>136290965.53999999</v>
      </c>
      <c r="BK18" s="22">
        <v>152917164.66</v>
      </c>
      <c r="BL18" s="22">
        <v>208362054.31999999</v>
      </c>
      <c r="BM18" s="22">
        <v>185252716.27000001</v>
      </c>
      <c r="BN18" s="31">
        <f t="shared" si="8"/>
        <v>1607528786.7</v>
      </c>
      <c r="BO18" s="22">
        <v>73671680.170000002</v>
      </c>
      <c r="BP18" s="22">
        <v>79317630.180000007</v>
      </c>
      <c r="BQ18" s="22">
        <v>113586222.11</v>
      </c>
      <c r="BR18" s="22">
        <v>111190075.03</v>
      </c>
      <c r="BS18" s="22">
        <v>117716840.17</v>
      </c>
      <c r="BT18" s="22">
        <v>134003911.28</v>
      </c>
      <c r="BU18" s="22">
        <v>103779508.23999999</v>
      </c>
      <c r="BV18" s="22">
        <v>107484251.5</v>
      </c>
      <c r="BW18" s="22">
        <v>79809556.450000003</v>
      </c>
      <c r="BX18" s="22">
        <v>88466949.109999999</v>
      </c>
      <c r="BY18" s="22">
        <v>96892688.709999993</v>
      </c>
      <c r="BZ18" s="22">
        <v>117052430.45999999</v>
      </c>
      <c r="CA18" s="31">
        <f t="shared" si="9"/>
        <v>1222971743.4100001</v>
      </c>
      <c r="CB18" s="22">
        <v>68293006.989999995</v>
      </c>
      <c r="CC18" s="22">
        <v>53455576.329999998</v>
      </c>
      <c r="CD18" s="22">
        <v>78419381.629999995</v>
      </c>
      <c r="CE18" s="22">
        <v>107476294.58</v>
      </c>
      <c r="CF18" s="22">
        <v>119913611.36</v>
      </c>
      <c r="CG18" s="22">
        <v>81058712.390000001</v>
      </c>
      <c r="CH18" s="22">
        <v>137609345.13</v>
      </c>
      <c r="CI18" s="22">
        <v>117526448.06999999</v>
      </c>
      <c r="CJ18" s="22">
        <v>97392656.049999997</v>
      </c>
      <c r="CK18" s="22">
        <v>120849481.43000001</v>
      </c>
      <c r="CL18" s="22">
        <v>121291205.40000001</v>
      </c>
      <c r="CM18" s="22">
        <v>107179380.65000001</v>
      </c>
      <c r="CN18" s="31">
        <f t="shared" si="10"/>
        <v>1210465100.0100002</v>
      </c>
      <c r="CO18" s="22">
        <v>65243163.07</v>
      </c>
      <c r="CP18" s="22">
        <v>82208229.439999998</v>
      </c>
      <c r="CQ18" s="22">
        <v>111345569.26000001</v>
      </c>
      <c r="CR18" s="22">
        <v>105836022.18000001</v>
      </c>
      <c r="CS18" s="22">
        <v>137753265.38999999</v>
      </c>
      <c r="CT18" s="22">
        <v>112380475.63</v>
      </c>
      <c r="CU18" s="22">
        <v>135138430.97999999</v>
      </c>
      <c r="CV18" s="22">
        <v>118715782.33</v>
      </c>
      <c r="CW18" s="22">
        <v>124539135.3</v>
      </c>
      <c r="CX18" s="22">
        <v>163567691.63</v>
      </c>
      <c r="CY18" s="22">
        <v>125220553.59999999</v>
      </c>
      <c r="CZ18" s="22">
        <v>106867306.28</v>
      </c>
      <c r="DA18" s="31">
        <f t="shared" si="11"/>
        <v>1388815625.0899999</v>
      </c>
      <c r="DB18" s="22">
        <v>74972767.920000002</v>
      </c>
      <c r="DC18" s="22">
        <v>97251137.159999996</v>
      </c>
      <c r="DD18" s="22">
        <v>122669034.45</v>
      </c>
      <c r="DE18" s="22">
        <v>115723900.13</v>
      </c>
      <c r="DF18" s="22">
        <v>115374402.19</v>
      </c>
      <c r="DG18" s="22">
        <v>122887669.51000001</v>
      </c>
      <c r="DH18" s="22">
        <v>135989023.61000001</v>
      </c>
      <c r="DI18" s="22">
        <v>160557602.40000001</v>
      </c>
      <c r="DJ18" s="22">
        <v>147156640.09999999</v>
      </c>
      <c r="DK18" s="22">
        <v>184085213.40000001</v>
      </c>
      <c r="DL18" s="22">
        <v>168128694.97999999</v>
      </c>
      <c r="DM18" s="22">
        <v>127658604.28</v>
      </c>
      <c r="DN18" s="31">
        <f t="shared" si="13"/>
        <v>1572454690.1300001</v>
      </c>
      <c r="DO18" s="60">
        <v>97634096.930000007</v>
      </c>
      <c r="DP18" s="60">
        <v>110659141.81999999</v>
      </c>
      <c r="DQ18" s="60">
        <v>110375131.05</v>
      </c>
      <c r="DR18" s="60">
        <v>110896305.53</v>
      </c>
      <c r="DS18" s="60">
        <v>144603035.71000001</v>
      </c>
      <c r="DT18" s="60">
        <v>129566973.51000001</v>
      </c>
      <c r="DU18" s="60">
        <v>142649547.66</v>
      </c>
      <c r="DV18" s="60">
        <v>148695856.63999999</v>
      </c>
      <c r="DW18" s="60">
        <v>130494188.81999999</v>
      </c>
      <c r="DX18" s="60">
        <v>167102206.58000001</v>
      </c>
      <c r="DY18" s="60">
        <v>193566040.06999999</v>
      </c>
      <c r="DZ18" s="60">
        <v>155023264.13</v>
      </c>
      <c r="EA18" s="33">
        <f t="shared" si="20"/>
        <v>1641265788.4499998</v>
      </c>
      <c r="EB18" s="60">
        <v>119939357.51000001</v>
      </c>
      <c r="EC18" s="60">
        <v>119630306.45</v>
      </c>
      <c r="ED18" s="60">
        <v>147372812.25</v>
      </c>
      <c r="EE18" s="60">
        <v>133276860.20999999</v>
      </c>
      <c r="EF18" s="60">
        <v>173821295.97999999</v>
      </c>
      <c r="EG18" s="60">
        <v>159885461.81</v>
      </c>
      <c r="EH18" s="60">
        <v>174953461.36000001</v>
      </c>
      <c r="EI18" s="60">
        <v>184004499.33000001</v>
      </c>
      <c r="EJ18" s="60">
        <v>162718748.94</v>
      </c>
      <c r="EK18" s="60">
        <v>194229230.41999999</v>
      </c>
      <c r="EL18" s="60">
        <v>182138703.63</v>
      </c>
      <c r="EM18" s="60">
        <v>114220993.23999999</v>
      </c>
      <c r="EN18" s="76">
        <f t="shared" si="17"/>
        <v>1866191731.1300004</v>
      </c>
      <c r="EO18" s="60">
        <v>103206028.16</v>
      </c>
      <c r="EP18" s="60">
        <v>132526846.73</v>
      </c>
      <c r="EQ18" s="60">
        <v>114230385.61</v>
      </c>
      <c r="ER18" s="60">
        <v>142041394.15000001</v>
      </c>
      <c r="ES18" s="76">
        <f t="shared" si="16"/>
        <v>492004654.64999998</v>
      </c>
      <c r="ET18" s="79"/>
    </row>
    <row r="19" spans="1:151" s="12" customFormat="1" ht="18.75" x14ac:dyDescent="0.3">
      <c r="A19" s="8" t="s">
        <v>29</v>
      </c>
      <c r="B19" s="21">
        <v>593807.18999999994</v>
      </c>
      <c r="C19" s="22">
        <v>0</v>
      </c>
      <c r="D19" s="22">
        <v>2626.91</v>
      </c>
      <c r="E19" s="22">
        <v>1230489.51</v>
      </c>
      <c r="F19" s="22"/>
      <c r="G19" s="22">
        <v>268498.11</v>
      </c>
      <c r="H19" s="22"/>
      <c r="I19" s="22">
        <v>10556.24</v>
      </c>
      <c r="J19" s="22">
        <v>113643.01</v>
      </c>
      <c r="K19" s="22">
        <v>19587879.149999999</v>
      </c>
      <c r="L19" s="22"/>
      <c r="M19" s="22">
        <v>7443.32</v>
      </c>
      <c r="N19" s="31">
        <f t="shared" si="5"/>
        <v>21814943.439999998</v>
      </c>
      <c r="O19" s="22"/>
      <c r="P19" s="22"/>
      <c r="Q19" s="22"/>
      <c r="R19" s="22"/>
      <c r="S19" s="22"/>
      <c r="T19" s="22">
        <v>833.51</v>
      </c>
      <c r="U19" s="22"/>
      <c r="V19" s="22"/>
      <c r="W19" s="22"/>
      <c r="X19" s="22"/>
      <c r="Y19" s="22"/>
      <c r="Z19" s="22">
        <v>55567.38</v>
      </c>
      <c r="AA19" s="31">
        <f t="shared" si="6"/>
        <v>56400.89</v>
      </c>
      <c r="AB19" s="22"/>
      <c r="AC19" s="22"/>
      <c r="AD19" s="22"/>
      <c r="AE19" s="22"/>
      <c r="AF19" s="22">
        <v>536959.94999999995</v>
      </c>
      <c r="AG19" s="22"/>
      <c r="AH19" s="22"/>
      <c r="AI19" s="22"/>
      <c r="AJ19" s="22"/>
      <c r="AK19" s="22"/>
      <c r="AL19" s="22">
        <v>589576.97</v>
      </c>
      <c r="AM19" s="22"/>
      <c r="AN19" s="31">
        <v>1126536.92</v>
      </c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31">
        <f t="shared" si="7"/>
        <v>0</v>
      </c>
      <c r="BB19" s="22"/>
      <c r="BC19" s="22">
        <v>5601.27</v>
      </c>
      <c r="BD19" s="22"/>
      <c r="BE19" s="22">
        <v>62706.9</v>
      </c>
      <c r="BF19" s="22"/>
      <c r="BG19" s="22">
        <v>2883258.57</v>
      </c>
      <c r="BH19" s="22">
        <v>189839.05</v>
      </c>
      <c r="BI19" s="22"/>
      <c r="BJ19" s="22"/>
      <c r="BK19" s="22"/>
      <c r="BL19" s="22">
        <v>1529731.97</v>
      </c>
      <c r="BM19" s="22"/>
      <c r="BN19" s="31">
        <f t="shared" si="8"/>
        <v>4671137.76</v>
      </c>
      <c r="BO19" s="22"/>
      <c r="BP19" s="22"/>
      <c r="BQ19" s="22"/>
      <c r="BR19" s="22">
        <v>946.35</v>
      </c>
      <c r="BS19" s="22"/>
      <c r="BT19" s="22">
        <v>2849365.03</v>
      </c>
      <c r="BU19" s="22">
        <v>15339.45</v>
      </c>
      <c r="BV19" s="22">
        <v>81920.320000000007</v>
      </c>
      <c r="BW19" s="22">
        <v>60</v>
      </c>
      <c r="BX19" s="22">
        <v>12819.35</v>
      </c>
      <c r="BY19" s="22"/>
      <c r="BZ19" s="22"/>
      <c r="CA19" s="31">
        <f t="shared" si="9"/>
        <v>2960450.5</v>
      </c>
      <c r="CB19" s="22"/>
      <c r="CC19" s="22">
        <v>4567.3999999999996</v>
      </c>
      <c r="CD19" s="22">
        <v>85351.54</v>
      </c>
      <c r="CE19" s="22"/>
      <c r="CF19" s="22"/>
      <c r="CG19" s="22"/>
      <c r="CH19" s="22"/>
      <c r="CI19" s="22"/>
      <c r="CJ19" s="22"/>
      <c r="CK19" s="22"/>
      <c r="CL19" s="22"/>
      <c r="CM19" s="22"/>
      <c r="CN19" s="31">
        <f t="shared" si="10"/>
        <v>89918.939999999988</v>
      </c>
      <c r="CO19" s="22">
        <v>0</v>
      </c>
      <c r="CP19" s="22">
        <v>0</v>
      </c>
      <c r="CQ19" s="22">
        <v>0</v>
      </c>
      <c r="CR19" s="22">
        <v>0</v>
      </c>
      <c r="CS19" s="22">
        <v>0</v>
      </c>
      <c r="CT19" s="22">
        <v>0</v>
      </c>
      <c r="CU19" s="22">
        <v>0</v>
      </c>
      <c r="CV19" s="22">
        <v>0</v>
      </c>
      <c r="CW19" s="22">
        <v>0</v>
      </c>
      <c r="CX19" s="22">
        <v>0</v>
      </c>
      <c r="CY19" s="22">
        <v>0</v>
      </c>
      <c r="CZ19" s="22">
        <v>0</v>
      </c>
      <c r="DA19" s="31">
        <f t="shared" si="11"/>
        <v>0</v>
      </c>
      <c r="DB19" s="22">
        <v>0</v>
      </c>
      <c r="DC19" s="22">
        <v>0</v>
      </c>
      <c r="DD19" s="22">
        <v>0</v>
      </c>
      <c r="DE19" s="22">
        <v>0</v>
      </c>
      <c r="DF19" s="22">
        <v>0</v>
      </c>
      <c r="DG19" s="22">
        <v>0</v>
      </c>
      <c r="DH19" s="22">
        <v>0</v>
      </c>
      <c r="DI19" s="22">
        <v>0</v>
      </c>
      <c r="DJ19" s="22">
        <v>6950.93</v>
      </c>
      <c r="DK19" s="22">
        <v>0</v>
      </c>
      <c r="DL19" s="22">
        <v>0</v>
      </c>
      <c r="DM19" s="22">
        <v>0</v>
      </c>
      <c r="DN19" s="31">
        <f t="shared" si="13"/>
        <v>6950.93</v>
      </c>
      <c r="DO19" s="60">
        <v>0</v>
      </c>
      <c r="DP19" s="60">
        <v>0</v>
      </c>
      <c r="DQ19" s="60">
        <v>0</v>
      </c>
      <c r="DR19" s="60">
        <v>0</v>
      </c>
      <c r="DS19" s="60">
        <v>0</v>
      </c>
      <c r="DT19" s="60">
        <v>0</v>
      </c>
      <c r="DU19" s="60">
        <v>0</v>
      </c>
      <c r="DV19" s="60">
        <v>0</v>
      </c>
      <c r="DW19" s="60">
        <v>0</v>
      </c>
      <c r="DX19" s="60">
        <v>0</v>
      </c>
      <c r="DY19" s="60">
        <v>0</v>
      </c>
      <c r="DZ19" s="60">
        <v>0</v>
      </c>
      <c r="EA19" s="33">
        <f t="shared" si="20"/>
        <v>0</v>
      </c>
      <c r="EB19" s="60">
        <v>0</v>
      </c>
      <c r="EC19" s="60">
        <v>0</v>
      </c>
      <c r="ED19" s="60">
        <v>0</v>
      </c>
      <c r="EE19" s="60">
        <v>0</v>
      </c>
      <c r="EF19" s="60">
        <v>0</v>
      </c>
      <c r="EG19" s="60">
        <v>0</v>
      </c>
      <c r="EH19" s="60">
        <v>0</v>
      </c>
      <c r="EI19" s="60">
        <v>0</v>
      </c>
      <c r="EJ19" s="60">
        <v>0</v>
      </c>
      <c r="EK19" s="60">
        <v>0</v>
      </c>
      <c r="EL19" s="60">
        <v>0</v>
      </c>
      <c r="EM19" s="60">
        <v>0</v>
      </c>
      <c r="EN19" s="76">
        <f t="shared" si="17"/>
        <v>0</v>
      </c>
      <c r="EO19" s="60">
        <v>0</v>
      </c>
      <c r="EP19" s="60">
        <v>0</v>
      </c>
      <c r="EQ19" s="60">
        <v>0</v>
      </c>
      <c r="ER19" s="60">
        <v>0</v>
      </c>
      <c r="ES19" s="76">
        <f t="shared" si="16"/>
        <v>0</v>
      </c>
      <c r="ET19" s="79"/>
    </row>
    <row r="20" spans="1:151" s="12" customFormat="1" ht="18.75" x14ac:dyDescent="0.3">
      <c r="A20" s="8" t="s">
        <v>49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31">
        <f t="shared" si="5"/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31">
        <f t="shared" si="6"/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3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31">
        <f t="shared" si="7"/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31">
        <f t="shared" si="8"/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31">
        <f t="shared" si="9"/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31">
        <f t="shared" si="10"/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31">
        <f t="shared" si="11"/>
        <v>0</v>
      </c>
      <c r="DB20" s="21">
        <v>0</v>
      </c>
      <c r="DC20" s="21">
        <v>0</v>
      </c>
      <c r="DD20" s="21">
        <v>0</v>
      </c>
      <c r="DE20" s="21">
        <v>0</v>
      </c>
      <c r="DF20" s="21">
        <v>0</v>
      </c>
      <c r="DG20" s="21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1">
        <v>0</v>
      </c>
      <c r="DN20" s="31">
        <f t="shared" si="13"/>
        <v>0</v>
      </c>
      <c r="DO20" s="21">
        <v>0</v>
      </c>
      <c r="DP20" s="21">
        <v>0</v>
      </c>
      <c r="DQ20" s="21">
        <v>0</v>
      </c>
      <c r="DR20" s="21">
        <v>0</v>
      </c>
      <c r="DS20" s="21">
        <v>0</v>
      </c>
      <c r="DT20" s="21">
        <v>0</v>
      </c>
      <c r="DU20" s="21">
        <v>0</v>
      </c>
      <c r="DV20" s="21">
        <v>0</v>
      </c>
      <c r="DW20" s="21">
        <v>0</v>
      </c>
      <c r="DX20" s="21">
        <v>0</v>
      </c>
      <c r="DY20" s="21">
        <v>0</v>
      </c>
      <c r="DZ20" s="21">
        <v>0</v>
      </c>
      <c r="EA20" s="33">
        <f t="shared" si="20"/>
        <v>0</v>
      </c>
      <c r="EB20" s="21">
        <v>75303476</v>
      </c>
      <c r="EC20" s="22">
        <v>105514312</v>
      </c>
      <c r="ED20" s="22">
        <v>164423868</v>
      </c>
      <c r="EE20" s="22">
        <v>119467930</v>
      </c>
      <c r="EF20" s="22">
        <v>139683524</v>
      </c>
      <c r="EG20" s="22">
        <v>127851928</v>
      </c>
      <c r="EH20" s="22">
        <v>121092674</v>
      </c>
      <c r="EI20" s="22">
        <v>155708024</v>
      </c>
      <c r="EJ20" s="22">
        <v>116352932</v>
      </c>
      <c r="EK20" s="22">
        <v>124856570</v>
      </c>
      <c r="EL20" s="22">
        <v>138889498</v>
      </c>
      <c r="EM20" s="22">
        <v>128774932</v>
      </c>
      <c r="EN20" s="77">
        <f t="shared" si="17"/>
        <v>1517919668</v>
      </c>
      <c r="EO20" s="21">
        <v>172708990.13999999</v>
      </c>
      <c r="EP20" s="22">
        <v>126168279.72</v>
      </c>
      <c r="EQ20" s="22">
        <v>198940832.75999999</v>
      </c>
      <c r="ER20" s="22">
        <v>137491063.94</v>
      </c>
      <c r="ES20" s="77">
        <f t="shared" si="16"/>
        <v>635309166.55999994</v>
      </c>
      <c r="ET20" s="79"/>
    </row>
    <row r="21" spans="1:151" s="12" customFormat="1" ht="18.75" x14ac:dyDescent="0.3">
      <c r="A21" s="9" t="s">
        <v>30</v>
      </c>
      <c r="B21" s="19">
        <v>1620239.98</v>
      </c>
      <c r="C21" s="20">
        <v>716691.83</v>
      </c>
      <c r="D21" s="20">
        <v>540237.9</v>
      </c>
      <c r="E21" s="20">
        <v>1038838.56</v>
      </c>
      <c r="F21" s="20">
        <v>1112752.6299999999</v>
      </c>
      <c r="G21" s="20">
        <v>2535367.5299999998</v>
      </c>
      <c r="H21" s="20">
        <v>300604.3</v>
      </c>
      <c r="I21" s="20">
        <v>690933.7</v>
      </c>
      <c r="J21" s="20">
        <v>346116.83</v>
      </c>
      <c r="K21" s="20">
        <v>479532.67</v>
      </c>
      <c r="L21" s="20">
        <v>557681.74</v>
      </c>
      <c r="M21" s="20">
        <v>313453.89</v>
      </c>
      <c r="N21" s="31">
        <f t="shared" si="5"/>
        <v>10252451.560000001</v>
      </c>
      <c r="O21" s="20">
        <v>349850.24</v>
      </c>
      <c r="P21" s="20">
        <v>344287.16</v>
      </c>
      <c r="Q21" s="20">
        <v>768066.99</v>
      </c>
      <c r="R21" s="20">
        <v>328598.83</v>
      </c>
      <c r="S21" s="20">
        <v>171432.31</v>
      </c>
      <c r="T21" s="20">
        <v>2385082.0099999998</v>
      </c>
      <c r="U21" s="20">
        <v>6329368.3600000003</v>
      </c>
      <c r="V21" s="20">
        <v>7078369.0099999998</v>
      </c>
      <c r="W21" s="20">
        <v>8500983.5899999999</v>
      </c>
      <c r="X21" s="20">
        <v>12143159.060000001</v>
      </c>
      <c r="Y21" s="20">
        <v>8632746.0099999998</v>
      </c>
      <c r="Z21" s="20">
        <v>20142320.539999999</v>
      </c>
      <c r="AA21" s="31">
        <f t="shared" si="6"/>
        <v>67174264.109999999</v>
      </c>
      <c r="AB21" s="20">
        <v>8910646.7899999991</v>
      </c>
      <c r="AC21" s="20">
        <v>8634573.8100000005</v>
      </c>
      <c r="AD21" s="20">
        <v>6657690.6900000004</v>
      </c>
      <c r="AE21" s="20">
        <v>7252918.21</v>
      </c>
      <c r="AF21" s="20">
        <v>7206023.29</v>
      </c>
      <c r="AG21" s="20">
        <v>5443061.1799999997</v>
      </c>
      <c r="AH21" s="20">
        <v>9983339.0099999998</v>
      </c>
      <c r="AI21" s="20">
        <v>10267156.48</v>
      </c>
      <c r="AJ21" s="20">
        <v>9115417.8900000006</v>
      </c>
      <c r="AK21" s="20">
        <v>13290932.66</v>
      </c>
      <c r="AL21" s="20">
        <v>20517048.710000001</v>
      </c>
      <c r="AM21" s="20">
        <v>15634384.93</v>
      </c>
      <c r="AN21" s="31">
        <v>122913193.65000001</v>
      </c>
      <c r="AO21" s="20">
        <v>11906830</v>
      </c>
      <c r="AP21" s="20">
        <v>11166781.59</v>
      </c>
      <c r="AQ21" s="20">
        <v>10069299.07</v>
      </c>
      <c r="AR21" s="20">
        <v>9798854.5299999993</v>
      </c>
      <c r="AS21" s="20">
        <v>9921304.3100000005</v>
      </c>
      <c r="AT21" s="20">
        <v>14888148.93</v>
      </c>
      <c r="AU21" s="20">
        <v>12036982.699999999</v>
      </c>
      <c r="AV21" s="20">
        <v>8824230.7799999993</v>
      </c>
      <c r="AW21" s="20">
        <v>9320742.1400000006</v>
      </c>
      <c r="AX21" s="20">
        <v>8691610.7599999998</v>
      </c>
      <c r="AY21" s="20">
        <v>9481751.1799999997</v>
      </c>
      <c r="AZ21" s="20">
        <v>10537930.529999999</v>
      </c>
      <c r="BA21" s="31">
        <f t="shared" si="7"/>
        <v>126644466.52000001</v>
      </c>
      <c r="BB21" s="20">
        <v>7119603.5300000003</v>
      </c>
      <c r="BC21" s="20">
        <v>13194635.24</v>
      </c>
      <c r="BD21" s="20">
        <v>16903956.670000002</v>
      </c>
      <c r="BE21" s="20">
        <v>10651228.68</v>
      </c>
      <c r="BF21" s="20">
        <v>11427393.25</v>
      </c>
      <c r="BG21" s="20">
        <v>8682266.1600000001</v>
      </c>
      <c r="BH21" s="20">
        <v>9027819.2699999996</v>
      </c>
      <c r="BI21" s="20">
        <v>6886991.4299999997</v>
      </c>
      <c r="BJ21" s="20">
        <v>8966539.5500000007</v>
      </c>
      <c r="BK21" s="20">
        <v>21019106.890000001</v>
      </c>
      <c r="BL21" s="20">
        <v>40469999.149999999</v>
      </c>
      <c r="BM21" s="20">
        <v>19299749.350000001</v>
      </c>
      <c r="BN21" s="31">
        <f t="shared" si="8"/>
        <v>173649289.16999999</v>
      </c>
      <c r="BO21" s="20">
        <v>21275698.91</v>
      </c>
      <c r="BP21" s="20">
        <v>17713071.109999999</v>
      </c>
      <c r="BQ21" s="20">
        <v>17690338.469999999</v>
      </c>
      <c r="BR21" s="20">
        <v>30262632.329999998</v>
      </c>
      <c r="BS21" s="20">
        <v>16289204.789999999</v>
      </c>
      <c r="BT21" s="20">
        <v>14031100.48</v>
      </c>
      <c r="BU21" s="20">
        <v>18272513.59</v>
      </c>
      <c r="BV21" s="20">
        <v>17811095.390000001</v>
      </c>
      <c r="BW21" s="20">
        <v>21500379.050000001</v>
      </c>
      <c r="BX21" s="20">
        <v>43154527.119999997</v>
      </c>
      <c r="BY21" s="20">
        <v>51587894.200000003</v>
      </c>
      <c r="BZ21" s="20">
        <v>46016827.520000003</v>
      </c>
      <c r="CA21" s="31">
        <f t="shared" si="9"/>
        <v>315605282.95999998</v>
      </c>
      <c r="CB21" s="20">
        <v>29890924.43</v>
      </c>
      <c r="CC21" s="20">
        <v>23285448.91</v>
      </c>
      <c r="CD21" s="20">
        <v>31326577.98</v>
      </c>
      <c r="CE21" s="20">
        <v>29533035.09</v>
      </c>
      <c r="CF21" s="20">
        <v>34678954.280000001</v>
      </c>
      <c r="CG21" s="20">
        <v>26403422.289999999</v>
      </c>
      <c r="CH21" s="20">
        <v>27902671.460000001</v>
      </c>
      <c r="CI21" s="20">
        <v>26223529.34</v>
      </c>
      <c r="CJ21" s="20">
        <v>27494062.120000001</v>
      </c>
      <c r="CK21" s="20">
        <v>26434757.859999999</v>
      </c>
      <c r="CL21" s="20">
        <v>19942539.789999999</v>
      </c>
      <c r="CM21" s="20">
        <v>30931529.420000002</v>
      </c>
      <c r="CN21" s="31">
        <f t="shared" si="10"/>
        <v>334047452.97000003</v>
      </c>
      <c r="CO21" s="20">
        <v>31939930.91</v>
      </c>
      <c r="CP21" s="20">
        <v>30243510.100000001</v>
      </c>
      <c r="CQ21" s="20">
        <v>36317774.240000002</v>
      </c>
      <c r="CR21" s="20">
        <v>21536592.149999999</v>
      </c>
      <c r="CS21" s="20">
        <v>29279344.579999998</v>
      </c>
      <c r="CT21" s="20">
        <v>26299039.100000001</v>
      </c>
      <c r="CU21" s="20">
        <v>28446575.300000001</v>
      </c>
      <c r="CV21" s="20">
        <v>34134868.700000003</v>
      </c>
      <c r="CW21" s="20">
        <v>29443722.629999999</v>
      </c>
      <c r="CX21" s="20">
        <v>43002877.740000002</v>
      </c>
      <c r="CY21" s="20">
        <v>31437312.629999999</v>
      </c>
      <c r="CZ21" s="20">
        <v>42106049.409999996</v>
      </c>
      <c r="DA21" s="31">
        <f t="shared" si="11"/>
        <v>384187597.49000001</v>
      </c>
      <c r="DB21" s="20">
        <v>34484657.140000001</v>
      </c>
      <c r="DC21" s="20">
        <v>42163544.57</v>
      </c>
      <c r="DD21" s="20">
        <v>35366688.960000001</v>
      </c>
      <c r="DE21" s="20">
        <v>26301037.739999998</v>
      </c>
      <c r="DF21" s="20">
        <v>25170292.460000001</v>
      </c>
      <c r="DG21" s="20">
        <v>30085179.940000001</v>
      </c>
      <c r="DH21" s="20">
        <v>31686492.699999999</v>
      </c>
      <c r="DI21" s="20">
        <v>24126385.41</v>
      </c>
      <c r="DJ21" s="20">
        <v>34997274.5</v>
      </c>
      <c r="DK21" s="20">
        <v>28707830.600000001</v>
      </c>
      <c r="DL21" s="20">
        <v>41104222.850000001</v>
      </c>
      <c r="DM21" s="20">
        <v>32381797.219999999</v>
      </c>
      <c r="DN21" s="31">
        <f t="shared" si="13"/>
        <v>386575404.09000003</v>
      </c>
      <c r="DO21" s="59">
        <v>39567102.350000001</v>
      </c>
      <c r="DP21" s="59">
        <v>23177764.039999999</v>
      </c>
      <c r="DQ21" s="59">
        <v>30206325.719999999</v>
      </c>
      <c r="DR21" s="59">
        <v>21592985.460000001</v>
      </c>
      <c r="DS21" s="59">
        <v>23890036.23</v>
      </c>
      <c r="DT21" s="59">
        <v>25667607.98</v>
      </c>
      <c r="DU21" s="59">
        <v>28590838.449999999</v>
      </c>
      <c r="DV21" s="59">
        <v>28498440.539999999</v>
      </c>
      <c r="DW21" s="59">
        <v>27683079.960000001</v>
      </c>
      <c r="DX21" s="59">
        <v>40906416.479999997</v>
      </c>
      <c r="DY21" s="65">
        <v>37354846.079999998</v>
      </c>
      <c r="DZ21" s="65">
        <v>55051744.009999998</v>
      </c>
      <c r="EA21" s="33">
        <f t="shared" si="20"/>
        <v>382187187.29999995</v>
      </c>
      <c r="EB21" s="59">
        <v>35664336.670000002</v>
      </c>
      <c r="EC21" s="59">
        <v>29561499.690000001</v>
      </c>
      <c r="ED21" s="59">
        <v>31191958.350000001</v>
      </c>
      <c r="EE21" s="59">
        <v>43318839.539999999</v>
      </c>
      <c r="EF21" s="59">
        <v>36888451.560000002</v>
      </c>
      <c r="EG21" s="59">
        <v>37406109.960000001</v>
      </c>
      <c r="EH21" s="59">
        <v>35896498.960000001</v>
      </c>
      <c r="EI21" s="59">
        <v>38498964.479999997</v>
      </c>
      <c r="EJ21" s="59">
        <v>27517187.710000001</v>
      </c>
      <c r="EK21" s="59">
        <v>27801454.41</v>
      </c>
      <c r="EL21" s="59">
        <v>29447403.460000001</v>
      </c>
      <c r="EM21" s="59">
        <v>32799394.609999999</v>
      </c>
      <c r="EN21" s="58">
        <f t="shared" si="17"/>
        <v>405992099.40000004</v>
      </c>
      <c r="EO21" s="59">
        <v>37728976.909999996</v>
      </c>
      <c r="EP21" s="59">
        <v>24432583.039999999</v>
      </c>
      <c r="EQ21" s="59">
        <v>30438039.649999999</v>
      </c>
      <c r="ER21" s="59">
        <v>26880784.359999999</v>
      </c>
      <c r="ES21" s="58">
        <f t="shared" si="16"/>
        <v>119480383.95999999</v>
      </c>
      <c r="ET21" s="79"/>
    </row>
    <row r="22" spans="1:151" s="12" customFormat="1" ht="18.75" x14ac:dyDescent="0.3">
      <c r="A22" s="9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1">
        <f t="shared" si="5"/>
        <v>0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31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31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31">
        <f t="shared" si="7"/>
        <v>0</v>
      </c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31">
        <f t="shared" si="8"/>
        <v>0</v>
      </c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31">
        <f t="shared" si="9"/>
        <v>0</v>
      </c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31">
        <f t="shared" si="10"/>
        <v>0</v>
      </c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31">
        <f t="shared" si="11"/>
        <v>0</v>
      </c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31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33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8"/>
      <c r="EO22" s="59"/>
      <c r="EP22" s="59"/>
      <c r="EQ22" s="59"/>
      <c r="ER22" s="59"/>
      <c r="ES22" s="58">
        <f t="shared" si="16"/>
        <v>0</v>
      </c>
      <c r="ET22" s="79"/>
    </row>
    <row r="23" spans="1:151" s="12" customFormat="1" ht="18.75" x14ac:dyDescent="0.3">
      <c r="A23" s="29" t="s">
        <v>31</v>
      </c>
      <c r="B23" s="30">
        <v>1768179530.8</v>
      </c>
      <c r="C23" s="31">
        <v>1600940985.45</v>
      </c>
      <c r="D23" s="31">
        <v>1609511194.76</v>
      </c>
      <c r="E23" s="31">
        <v>1783402793.3699999</v>
      </c>
      <c r="F23" s="31">
        <v>1882968653.74</v>
      </c>
      <c r="G23" s="31">
        <v>1827345933.1499999</v>
      </c>
      <c r="H23" s="31">
        <v>1822247782.27</v>
      </c>
      <c r="I23" s="31">
        <v>1651412100.76</v>
      </c>
      <c r="J23" s="31">
        <v>1586556127.0800002</v>
      </c>
      <c r="K23" s="31">
        <v>1869622269.1600001</v>
      </c>
      <c r="L23" s="31">
        <v>1743720047.29</v>
      </c>
      <c r="M23" s="31">
        <v>2100568062.5699999</v>
      </c>
      <c r="N23" s="31">
        <f t="shared" si="5"/>
        <v>21246475480.400002</v>
      </c>
      <c r="O23" s="31">
        <v>1355599362.53</v>
      </c>
      <c r="P23" s="31">
        <v>1370861622.3700001</v>
      </c>
      <c r="Q23" s="31">
        <v>1612386635.6100001</v>
      </c>
      <c r="R23" s="31">
        <v>1466300961.3800001</v>
      </c>
      <c r="S23" s="31">
        <v>1443873681.9400001</v>
      </c>
      <c r="T23" s="31">
        <v>1535478970</v>
      </c>
      <c r="U23" s="31">
        <v>1481087846.1900001</v>
      </c>
      <c r="V23" s="31">
        <v>1465571808.8500001</v>
      </c>
      <c r="W23" s="31">
        <v>1363069296.2899997</v>
      </c>
      <c r="X23" s="31">
        <v>1695992576.3299999</v>
      </c>
      <c r="Y23" s="31">
        <v>1712694456.1799998</v>
      </c>
      <c r="Z23" s="31">
        <v>1861740127.27</v>
      </c>
      <c r="AA23" s="31">
        <f>SUM(O23:Z23)</f>
        <v>18364657344.939999</v>
      </c>
      <c r="AB23" s="31">
        <v>1131467673.6200001</v>
      </c>
      <c r="AC23" s="31">
        <v>1215978142.1399999</v>
      </c>
      <c r="AD23" s="31">
        <v>1744105910.8399999</v>
      </c>
      <c r="AE23" s="31">
        <v>1504290352.6600001</v>
      </c>
      <c r="AF23" s="31">
        <v>1546931862</v>
      </c>
      <c r="AG23" s="31">
        <v>1771068760.3800001</v>
      </c>
      <c r="AH23" s="31">
        <v>1737100983.01</v>
      </c>
      <c r="AI23" s="31">
        <v>1753535611.8700001</v>
      </c>
      <c r="AJ23" s="31">
        <v>1706840712.01</v>
      </c>
      <c r="AK23" s="31">
        <v>1870379340.6700001</v>
      </c>
      <c r="AL23" s="31">
        <v>1830957151.4100001</v>
      </c>
      <c r="AM23" s="31">
        <v>1816689888.5599999</v>
      </c>
      <c r="AN23" s="31">
        <v>19629346389.170002</v>
      </c>
      <c r="AO23" s="31">
        <v>1257150687.5</v>
      </c>
      <c r="AP23" s="31">
        <v>1381559265.9400001</v>
      </c>
      <c r="AQ23" s="31">
        <v>1675452262.3299999</v>
      </c>
      <c r="AR23" s="31">
        <v>1459795297.0799999</v>
      </c>
      <c r="AS23" s="31">
        <v>1634270375.8600001</v>
      </c>
      <c r="AT23" s="31">
        <v>1670973538.1300001</v>
      </c>
      <c r="AU23" s="31">
        <v>1648290345.9300001</v>
      </c>
      <c r="AV23" s="31">
        <v>1586952275.8599999</v>
      </c>
      <c r="AW23" s="31">
        <v>1497002520.5</v>
      </c>
      <c r="AX23" s="31">
        <v>1691255192.3900001</v>
      </c>
      <c r="AY23" s="31">
        <v>1764788017.3000002</v>
      </c>
      <c r="AZ23" s="31">
        <v>1663508744.79</v>
      </c>
      <c r="BA23" s="31">
        <f t="shared" si="7"/>
        <v>18930998523.610001</v>
      </c>
      <c r="BB23" s="31">
        <v>1252751690.95</v>
      </c>
      <c r="BC23" s="31">
        <v>1344687371.1699998</v>
      </c>
      <c r="BD23" s="31">
        <v>1553528593.0899999</v>
      </c>
      <c r="BE23" s="31">
        <v>1355366798.8600001</v>
      </c>
      <c r="BF23" s="31">
        <v>1621396847.2</v>
      </c>
      <c r="BG23" s="31">
        <v>1565203449.6499999</v>
      </c>
      <c r="BH23" s="31">
        <v>1871080649.3499999</v>
      </c>
      <c r="BI23" s="31">
        <v>1597449189.6900001</v>
      </c>
      <c r="BJ23" s="31">
        <v>1443853356.0999999</v>
      </c>
      <c r="BK23" s="31">
        <v>1730559574.7800002</v>
      </c>
      <c r="BL23" s="31">
        <v>2010741395.45</v>
      </c>
      <c r="BM23" s="31">
        <v>1721515627.24</v>
      </c>
      <c r="BN23" s="31">
        <f t="shared" si="8"/>
        <v>19068134543.530003</v>
      </c>
      <c r="BO23" s="31">
        <v>1469850397.8200002</v>
      </c>
      <c r="BP23" s="31">
        <v>1441401915.5900002</v>
      </c>
      <c r="BQ23" s="31">
        <v>1554629009.8699999</v>
      </c>
      <c r="BR23" s="31">
        <v>1380290984.04</v>
      </c>
      <c r="BS23" s="31">
        <v>1631777785.3399999</v>
      </c>
      <c r="BT23" s="31">
        <v>1498283772.3300002</v>
      </c>
      <c r="BU23" s="31">
        <v>1717115674.8499999</v>
      </c>
      <c r="BV23" s="31">
        <v>1547127625.6500001</v>
      </c>
      <c r="BW23" s="31">
        <v>1483735034.7900002</v>
      </c>
      <c r="BX23" s="31">
        <v>1904773101.03</v>
      </c>
      <c r="BY23" s="31">
        <v>1852016003.3099999</v>
      </c>
      <c r="BZ23" s="31">
        <v>1822843127</v>
      </c>
      <c r="CA23" s="31">
        <f t="shared" si="9"/>
        <v>19303844431.620003</v>
      </c>
      <c r="CB23" s="31">
        <v>1458021637.47</v>
      </c>
      <c r="CC23" s="31">
        <v>1327119210.74</v>
      </c>
      <c r="CD23" s="31">
        <v>1673325873.6799998</v>
      </c>
      <c r="CE23" s="31">
        <v>1726913636.6899998</v>
      </c>
      <c r="CF23" s="31">
        <v>1869063607.47</v>
      </c>
      <c r="CG23" s="31">
        <v>1698814341.23</v>
      </c>
      <c r="CH23" s="31">
        <v>1919362679.9100001</v>
      </c>
      <c r="CI23" s="31">
        <v>1794905757.3000002</v>
      </c>
      <c r="CJ23" s="31">
        <v>1753429721.8899999</v>
      </c>
      <c r="CK23" s="31">
        <v>2184511612.2799997</v>
      </c>
      <c r="CL23" s="31">
        <v>2116238436.1099999</v>
      </c>
      <c r="CM23" s="31">
        <v>2123997386.8</v>
      </c>
      <c r="CN23" s="31">
        <f t="shared" si="10"/>
        <v>21645703901.569996</v>
      </c>
      <c r="CO23" s="31">
        <v>1683719477.8799999</v>
      </c>
      <c r="CP23" s="31">
        <v>1606926436.8799999</v>
      </c>
      <c r="CQ23" s="31">
        <v>1942434967.7800002</v>
      </c>
      <c r="CR23" s="31">
        <v>1762569401.1300001</v>
      </c>
      <c r="CS23" s="31">
        <v>2161802130.5999999</v>
      </c>
      <c r="CT23" s="31">
        <v>2047561199.5</v>
      </c>
      <c r="CU23" s="31">
        <v>2422590389.5499997</v>
      </c>
      <c r="CV23" s="31">
        <v>2006177811.1400001</v>
      </c>
      <c r="CW23" s="31">
        <v>2291840928.2699995</v>
      </c>
      <c r="CX23" s="31">
        <v>2348939805.1700001</v>
      </c>
      <c r="CY23" s="31">
        <v>2571243042.6799998</v>
      </c>
      <c r="CZ23" s="31">
        <v>2580940290.8500004</v>
      </c>
      <c r="DA23" s="31">
        <f t="shared" si="11"/>
        <v>25426745881.43</v>
      </c>
      <c r="DB23" s="31">
        <v>1763005131.1699998</v>
      </c>
      <c r="DC23" s="31">
        <f>+DC24+DC27+DC28</f>
        <v>1850753140.3099999</v>
      </c>
      <c r="DD23" s="31">
        <f>+SUM(DD28+DD27+DD24)</f>
        <v>2193460143.73</v>
      </c>
      <c r="DE23" s="31">
        <f>+SUM(DE28+DE27+DE24)</f>
        <v>2103556130.21</v>
      </c>
      <c r="DF23" s="31">
        <f>+SUM(DF28+DF27+DF24)</f>
        <v>2490849432.6000004</v>
      </c>
      <c r="DG23" s="31">
        <f>+SUM(DG28+DG27+DG24)</f>
        <v>2201954022.9200001</v>
      </c>
      <c r="DH23" s="31">
        <f t="shared" ref="DH23:DO23" si="22">+DH24+DH27+DH28</f>
        <v>2015200167.52</v>
      </c>
      <c r="DI23" s="31">
        <f t="shared" si="22"/>
        <v>2425252445.1800003</v>
      </c>
      <c r="DJ23" s="33">
        <f t="shared" si="22"/>
        <v>2346171098.8000002</v>
      </c>
      <c r="DK23" s="33">
        <f t="shared" si="22"/>
        <v>2460755759.71</v>
      </c>
      <c r="DL23" s="33">
        <f t="shared" si="22"/>
        <v>2911152278.5700002</v>
      </c>
      <c r="DM23" s="33">
        <f t="shared" si="22"/>
        <v>2684491690.1699996</v>
      </c>
      <c r="DN23" s="31">
        <f t="shared" si="13"/>
        <v>27446601440.889999</v>
      </c>
      <c r="DO23" s="58">
        <f t="shared" si="22"/>
        <v>1893673515.1599998</v>
      </c>
      <c r="DP23" s="58">
        <f t="shared" ref="DP23:DQ23" si="23">+DP24+DP27+DP28</f>
        <v>1896035405.1400001</v>
      </c>
      <c r="DQ23" s="58">
        <f t="shared" si="23"/>
        <v>2460358584.6199999</v>
      </c>
      <c r="DR23" s="58">
        <f t="shared" ref="DR23:DS23" si="24">+DR24+DR27+DR28</f>
        <v>2058643817.3600001</v>
      </c>
      <c r="DS23" s="58">
        <f t="shared" si="24"/>
        <v>2468039185.9899998</v>
      </c>
      <c r="DT23" s="58">
        <f t="shared" ref="DT23:DU23" si="25">+DT24+DT27+DT28</f>
        <v>2821243984.1399999</v>
      </c>
      <c r="DU23" s="58">
        <f t="shared" si="25"/>
        <v>2202819867.7800002</v>
      </c>
      <c r="DV23" s="58">
        <f t="shared" ref="DV23:DX23" si="26">+DV24+DV27+DV28</f>
        <v>2341271574.79</v>
      </c>
      <c r="DW23" s="58">
        <f t="shared" si="26"/>
        <v>2056139332.9199998</v>
      </c>
      <c r="DX23" s="58">
        <f t="shared" si="26"/>
        <v>2689737818.0100002</v>
      </c>
      <c r="DY23" s="58">
        <f t="shared" ref="DY23" si="27">+DY24+DY27+DY28</f>
        <v>3315360522.2999997</v>
      </c>
      <c r="DZ23" s="58">
        <f>+DZ24+DZ27+DZ28</f>
        <v>2714189534.1799998</v>
      </c>
      <c r="EA23" s="33">
        <f t="shared" si="20"/>
        <v>28917513142.389996</v>
      </c>
      <c r="EB23" s="58">
        <f>+EB24+EB27+EB28</f>
        <v>2274755648.1199999</v>
      </c>
      <c r="EC23" s="58">
        <f t="shared" ref="EC23:EN23" si="28">+EC24+EC27+EC28</f>
        <v>2456682679.98</v>
      </c>
      <c r="ED23" s="58">
        <f>+ED24+ED27+ED28</f>
        <v>2497795591.6900001</v>
      </c>
      <c r="EE23" s="58">
        <f>+EE24+EE27+EE28</f>
        <v>2345413724.3000002</v>
      </c>
      <c r="EF23" s="58">
        <f>+EF24+EF27+EF28</f>
        <v>2768195511.6200004</v>
      </c>
      <c r="EG23" s="58">
        <f t="shared" si="28"/>
        <v>2500911353.5099998</v>
      </c>
      <c r="EH23" s="58">
        <f t="shared" si="28"/>
        <v>3493446935.6700001</v>
      </c>
      <c r="EI23" s="58">
        <f t="shared" si="28"/>
        <v>2799271778.8499999</v>
      </c>
      <c r="EJ23" s="58">
        <f t="shared" si="28"/>
        <v>2338190026.6700001</v>
      </c>
      <c r="EK23" s="58">
        <f t="shared" si="28"/>
        <v>3257522142.9299998</v>
      </c>
      <c r="EL23" s="58">
        <f t="shared" si="28"/>
        <v>3336746540.21</v>
      </c>
      <c r="EM23" s="58">
        <f t="shared" si="28"/>
        <v>2727263098.2599998</v>
      </c>
      <c r="EN23" s="58">
        <f t="shared" si="28"/>
        <v>32796195031.810001</v>
      </c>
      <c r="EO23" s="58">
        <f>+EO24+EO27+EO28</f>
        <v>2612490569.5300002</v>
      </c>
      <c r="EP23" s="58">
        <f>+EP24+EP27+EP28</f>
        <v>2332926579.7799997</v>
      </c>
      <c r="EQ23" s="58">
        <f>+EQ24+EQ27+EQ28</f>
        <v>2541500781.6900001</v>
      </c>
      <c r="ER23" s="58">
        <f>+ER24+ER27+ER28</f>
        <v>2388588517.71</v>
      </c>
      <c r="ES23" s="58">
        <f t="shared" si="16"/>
        <v>9875506448.7099991</v>
      </c>
      <c r="ET23" s="79"/>
    </row>
    <row r="24" spans="1:151" s="12" customFormat="1" ht="18.75" x14ac:dyDescent="0.3">
      <c r="A24" s="5" t="s">
        <v>32</v>
      </c>
      <c r="B24" s="23">
        <v>1757841802.04</v>
      </c>
      <c r="C24" s="24">
        <v>1593041865.05</v>
      </c>
      <c r="D24" s="24">
        <v>1601447095.3299999</v>
      </c>
      <c r="E24" s="24">
        <v>1774925386.8299999</v>
      </c>
      <c r="F24" s="24">
        <v>1874175457.22</v>
      </c>
      <c r="G24" s="24">
        <v>1819300533.04</v>
      </c>
      <c r="H24" s="24">
        <v>1813786318.2</v>
      </c>
      <c r="I24" s="24">
        <v>1637139518.28</v>
      </c>
      <c r="J24" s="24">
        <v>1578057233.9200001</v>
      </c>
      <c r="K24" s="24">
        <v>1856865691.1900001</v>
      </c>
      <c r="L24" s="24">
        <v>1734233101.96</v>
      </c>
      <c r="M24" s="24">
        <v>2092285225.8499999</v>
      </c>
      <c r="N24" s="31">
        <f t="shared" si="5"/>
        <v>21133099228.909996</v>
      </c>
      <c r="O24" s="24">
        <v>1341823353.0699999</v>
      </c>
      <c r="P24" s="24">
        <v>1364255601.8800001</v>
      </c>
      <c r="Q24" s="24">
        <v>1604124802.52</v>
      </c>
      <c r="R24" s="24">
        <v>1457463841.22</v>
      </c>
      <c r="S24" s="24">
        <v>1436639612.4300001</v>
      </c>
      <c r="T24" s="24">
        <v>1527753533.6800001</v>
      </c>
      <c r="U24" s="24">
        <v>1470877482.46</v>
      </c>
      <c r="V24" s="24">
        <v>1455716479.1900001</v>
      </c>
      <c r="W24" s="24">
        <v>1353713879.8299999</v>
      </c>
      <c r="X24" s="24">
        <v>1685616376.05</v>
      </c>
      <c r="Y24" s="24">
        <v>1704295764.77</v>
      </c>
      <c r="Z24" s="24">
        <v>1853495058</v>
      </c>
      <c r="AA24" s="31">
        <f t="shared" ref="AA24:AA31" si="29">SUM(O24:Z24)</f>
        <v>18255775785.099998</v>
      </c>
      <c r="AB24" s="24">
        <v>1115884823.74</v>
      </c>
      <c r="AC24" s="24">
        <v>1199873554.49</v>
      </c>
      <c r="AD24" s="24">
        <v>1732642347.3499999</v>
      </c>
      <c r="AE24" s="24">
        <v>1494454975.1500001</v>
      </c>
      <c r="AF24" s="24">
        <v>1538647776.5799999</v>
      </c>
      <c r="AG24" s="24">
        <v>1762590415.3800001</v>
      </c>
      <c r="AH24" s="24">
        <v>1725864859.29</v>
      </c>
      <c r="AI24" s="24">
        <v>1740232298.46</v>
      </c>
      <c r="AJ24" s="24">
        <v>1692347436.2</v>
      </c>
      <c r="AK24" s="24">
        <v>1858200188.4000001</v>
      </c>
      <c r="AL24" s="24">
        <v>1822505021.79</v>
      </c>
      <c r="AM24" s="24">
        <v>1805004697.53</v>
      </c>
      <c r="AN24" s="31">
        <v>19488248394.359997</v>
      </c>
      <c r="AO24" s="24">
        <v>1246129284.52</v>
      </c>
      <c r="AP24" s="24">
        <v>1370312966.26</v>
      </c>
      <c r="AQ24" s="24">
        <v>1661876376.75</v>
      </c>
      <c r="AR24" s="24">
        <v>1445777686.9100001</v>
      </c>
      <c r="AS24" s="24">
        <v>1622750284.8900001</v>
      </c>
      <c r="AT24" s="24">
        <v>1659297095.6400001</v>
      </c>
      <c r="AU24" s="24">
        <v>1634336982.48</v>
      </c>
      <c r="AV24" s="24">
        <v>1574339353.8199999</v>
      </c>
      <c r="AW24" s="24">
        <v>1483119378.27</v>
      </c>
      <c r="AX24" s="24">
        <v>1680981875.4300001</v>
      </c>
      <c r="AY24" s="24">
        <v>1754382118.1900001</v>
      </c>
      <c r="AZ24" s="24">
        <v>1646836574.02</v>
      </c>
      <c r="BA24" s="31">
        <f t="shared" si="7"/>
        <v>18780139977.18</v>
      </c>
      <c r="BB24" s="24">
        <v>1237332601.6900001</v>
      </c>
      <c r="BC24" s="24">
        <v>1328926520.29</v>
      </c>
      <c r="BD24" s="24">
        <v>1539871029.3699999</v>
      </c>
      <c r="BE24" s="24">
        <v>1343054334.1400001</v>
      </c>
      <c r="BF24" s="24">
        <v>1608519885.46</v>
      </c>
      <c r="BG24" s="24">
        <v>1552712244.24</v>
      </c>
      <c r="BH24" s="24">
        <v>1856831802.29</v>
      </c>
      <c r="BI24" s="24">
        <v>1581943395.9000001</v>
      </c>
      <c r="BJ24" s="24">
        <v>1429333890.7</v>
      </c>
      <c r="BK24" s="24">
        <v>1715109407.0800002</v>
      </c>
      <c r="BL24" s="24">
        <v>1993817603</v>
      </c>
      <c r="BM24" s="24">
        <v>1702402129.3299999</v>
      </c>
      <c r="BN24" s="31">
        <f t="shared" si="8"/>
        <v>18889854843.489998</v>
      </c>
      <c r="BO24" s="24">
        <v>1447530577.6800001</v>
      </c>
      <c r="BP24" s="24">
        <v>1424416594.8900001</v>
      </c>
      <c r="BQ24" s="24">
        <v>1531171367.48</v>
      </c>
      <c r="BR24" s="24">
        <v>1349999947.3499999</v>
      </c>
      <c r="BS24" s="24">
        <v>1610663224.6799998</v>
      </c>
      <c r="BT24" s="24">
        <v>1477368418.52</v>
      </c>
      <c r="BU24" s="24">
        <v>1691248927.6699998</v>
      </c>
      <c r="BV24" s="24">
        <v>1527024125.52</v>
      </c>
      <c r="BW24" s="24">
        <v>1461814941.6400001</v>
      </c>
      <c r="BX24" s="24">
        <v>1885312864.9400001</v>
      </c>
      <c r="BY24" s="24">
        <v>1834732070.8</v>
      </c>
      <c r="BZ24" s="24">
        <v>1801522277.8099999</v>
      </c>
      <c r="CA24" s="31">
        <f t="shared" si="9"/>
        <v>19042805338.980003</v>
      </c>
      <c r="CB24" s="24">
        <v>1429651304.0700002</v>
      </c>
      <c r="CC24" s="24">
        <v>1308149087.49</v>
      </c>
      <c r="CD24" s="24">
        <v>1651925686.5899999</v>
      </c>
      <c r="CE24" s="24">
        <v>1704587995.99</v>
      </c>
      <c r="CF24" s="24">
        <v>1848228362.9000001</v>
      </c>
      <c r="CG24" s="24">
        <v>1676638321.5999999</v>
      </c>
      <c r="CH24" s="24">
        <v>1899546197.52</v>
      </c>
      <c r="CI24" s="24">
        <v>1773727937.25</v>
      </c>
      <c r="CJ24" s="24">
        <v>1731718826.3299999</v>
      </c>
      <c r="CK24" s="24">
        <v>2165976337.52</v>
      </c>
      <c r="CL24" s="24">
        <v>2100662561.01</v>
      </c>
      <c r="CM24" s="24">
        <v>2103117685.24</v>
      </c>
      <c r="CN24" s="31">
        <f t="shared" si="10"/>
        <v>21393930303.510002</v>
      </c>
      <c r="CO24" s="24">
        <v>1661733175.26</v>
      </c>
      <c r="CP24" s="24">
        <v>1589418659.76</v>
      </c>
      <c r="CQ24" s="24">
        <v>1922988860.95</v>
      </c>
      <c r="CR24" s="24">
        <v>1745616212.6300001</v>
      </c>
      <c r="CS24" s="24">
        <v>2143643636.0699999</v>
      </c>
      <c r="CT24" s="24">
        <v>2028376280.75</v>
      </c>
      <c r="CU24" s="24">
        <v>2403835289.2799997</v>
      </c>
      <c r="CV24" s="24">
        <v>1990616112.5</v>
      </c>
      <c r="CW24" s="24">
        <v>2274263809.3399997</v>
      </c>
      <c r="CX24" s="24">
        <v>2334708487.48</v>
      </c>
      <c r="CY24" s="24">
        <v>2555204127.1999998</v>
      </c>
      <c r="CZ24" s="24">
        <v>2562908347.8000002</v>
      </c>
      <c r="DA24" s="31">
        <f t="shared" si="11"/>
        <v>25213312999.02</v>
      </c>
      <c r="DB24" s="24">
        <v>1746636015.0599999</v>
      </c>
      <c r="DC24" s="24">
        <f t="shared" ref="DC24:DI24" si="30">+DC25+DC26</f>
        <v>1837029351.3099999</v>
      </c>
      <c r="DD24" s="24">
        <f t="shared" si="30"/>
        <v>2179583510.4400001</v>
      </c>
      <c r="DE24" s="24">
        <f t="shared" si="30"/>
        <v>2090645863.21</v>
      </c>
      <c r="DF24" s="24">
        <f t="shared" si="30"/>
        <v>2477793414.5700002</v>
      </c>
      <c r="DG24" s="24">
        <f t="shared" si="30"/>
        <v>2185507261.29</v>
      </c>
      <c r="DH24" s="24">
        <f t="shared" si="30"/>
        <v>2002124509.95</v>
      </c>
      <c r="DI24" s="24">
        <f t="shared" si="30"/>
        <v>2412325928.5700002</v>
      </c>
      <c r="DJ24" s="20">
        <f t="shared" ref="DJ24:DK24" si="31">+DJ25+DJ26</f>
        <v>2333875308.2800002</v>
      </c>
      <c r="DK24" s="20">
        <f t="shared" si="31"/>
        <v>2450643682.1999998</v>
      </c>
      <c r="DL24" s="20">
        <f>+DL25+DL26</f>
        <v>2899915897.77</v>
      </c>
      <c r="DM24" s="20">
        <f>+DM25+DM26</f>
        <v>2670560001.4299998</v>
      </c>
      <c r="DN24" s="31">
        <f t="shared" si="13"/>
        <v>27286640744.080002</v>
      </c>
      <c r="DO24" s="59">
        <f t="shared" ref="DO24:DU24" si="32">+DO25+DO26</f>
        <v>1875088495.8299999</v>
      </c>
      <c r="DP24" s="59">
        <f t="shared" si="32"/>
        <v>1882851023.8800001</v>
      </c>
      <c r="DQ24" s="59">
        <f t="shared" si="32"/>
        <v>2440101414.4099998</v>
      </c>
      <c r="DR24" s="59">
        <v>2039731074.71</v>
      </c>
      <c r="DS24" s="59">
        <f t="shared" si="32"/>
        <v>2452273131.9299998</v>
      </c>
      <c r="DT24" s="59">
        <f t="shared" si="32"/>
        <v>2803798701.8199997</v>
      </c>
      <c r="DU24" s="59">
        <f t="shared" si="32"/>
        <v>2185181881.21</v>
      </c>
      <c r="DV24" s="59">
        <f t="shared" ref="DV24:DX24" si="33">+DV25+DV26</f>
        <v>2323512706.5599999</v>
      </c>
      <c r="DW24" s="59">
        <f t="shared" si="33"/>
        <v>2043268461.3099999</v>
      </c>
      <c r="DX24" s="59">
        <f t="shared" si="33"/>
        <v>2669358307.3600001</v>
      </c>
      <c r="DY24" s="59">
        <f>+DY25+DY26</f>
        <v>3295946365.8499999</v>
      </c>
      <c r="DZ24" s="59">
        <f>+DZ25+DZ26</f>
        <v>2691661776.73</v>
      </c>
      <c r="EA24" s="33">
        <f t="shared" si="20"/>
        <v>28702773341.600002</v>
      </c>
      <c r="EB24" s="59">
        <f>+EB25+EB26</f>
        <v>2254247636.46</v>
      </c>
      <c r="EC24" s="59">
        <f t="shared" ref="EC24:EN24" si="34">+EC25+EC26</f>
        <v>2124990394.01</v>
      </c>
      <c r="ED24" s="59">
        <f>+ED25+ED26</f>
        <v>2476124382.8499999</v>
      </c>
      <c r="EE24" s="59">
        <f t="shared" si="34"/>
        <v>2288104573.0100002</v>
      </c>
      <c r="EF24" s="59">
        <f t="shared" si="34"/>
        <v>2747347197.1100001</v>
      </c>
      <c r="EG24" s="59">
        <f t="shared" si="34"/>
        <v>2480925968.8699999</v>
      </c>
      <c r="EH24" s="59">
        <f t="shared" si="34"/>
        <v>3430190320.0300002</v>
      </c>
      <c r="EI24" s="59">
        <f t="shared" si="34"/>
        <v>2775149384.98</v>
      </c>
      <c r="EJ24" s="59">
        <f t="shared" si="34"/>
        <v>2314586290.6500001</v>
      </c>
      <c r="EK24" s="59">
        <f t="shared" si="34"/>
        <v>3194072300.3699999</v>
      </c>
      <c r="EL24" s="59">
        <f t="shared" si="34"/>
        <v>3312967814.6999998</v>
      </c>
      <c r="EM24" s="59">
        <f t="shared" si="34"/>
        <v>2697332431.7399998</v>
      </c>
      <c r="EN24" s="58">
        <f t="shared" si="34"/>
        <v>32096038694.780003</v>
      </c>
      <c r="EO24" s="59">
        <f>+EO25+EO26</f>
        <v>2539692431.1500001</v>
      </c>
      <c r="EP24" s="59">
        <f>+EP25+EP26</f>
        <v>2312221543.29</v>
      </c>
      <c r="EQ24" s="59">
        <f>+EQ25+EQ26</f>
        <v>2538277690.1399999</v>
      </c>
      <c r="ER24" s="59">
        <f>+ER25+ER26</f>
        <v>2353517913.4299998</v>
      </c>
      <c r="ES24" s="58">
        <f t="shared" si="16"/>
        <v>9743709578.0100002</v>
      </c>
      <c r="ET24" s="79"/>
    </row>
    <row r="25" spans="1:151" s="12" customFormat="1" ht="18.75" x14ac:dyDescent="0.3">
      <c r="A25" s="10" t="s">
        <v>33</v>
      </c>
      <c r="B25" s="21">
        <v>1757841802.04</v>
      </c>
      <c r="C25" s="22">
        <v>1593041865.05</v>
      </c>
      <c r="D25" s="22">
        <v>1601447095.3299999</v>
      </c>
      <c r="E25" s="22">
        <v>1774925386.8299999</v>
      </c>
      <c r="F25" s="22">
        <v>1874175457.22</v>
      </c>
      <c r="G25" s="22">
        <v>1819300533.04</v>
      </c>
      <c r="H25" s="22">
        <v>1813786318.2</v>
      </c>
      <c r="I25" s="22">
        <v>1637139518.28</v>
      </c>
      <c r="J25" s="22">
        <v>1578057233.9200001</v>
      </c>
      <c r="K25" s="22">
        <v>1856865691.1900001</v>
      </c>
      <c r="L25" s="22">
        <v>1734233101.96</v>
      </c>
      <c r="M25" s="22">
        <v>2092285225.8499999</v>
      </c>
      <c r="N25" s="31">
        <f t="shared" si="5"/>
        <v>21133099228.909996</v>
      </c>
      <c r="O25" s="22">
        <v>1341823353.0699999</v>
      </c>
      <c r="P25" s="22">
        <v>1364255601.8800001</v>
      </c>
      <c r="Q25" s="22">
        <v>1604124802.52</v>
      </c>
      <c r="R25" s="22">
        <v>1457463841.22</v>
      </c>
      <c r="S25" s="22">
        <v>1436639612.4300001</v>
      </c>
      <c r="T25" s="22">
        <v>1527753533.6800001</v>
      </c>
      <c r="U25" s="22">
        <v>1470877482.46</v>
      </c>
      <c r="V25" s="22">
        <v>1455716479.1900001</v>
      </c>
      <c r="W25" s="22">
        <v>1353713879.8299999</v>
      </c>
      <c r="X25" s="22">
        <v>1685616376.05</v>
      </c>
      <c r="Y25" s="22">
        <v>1704295764.77</v>
      </c>
      <c r="Z25" s="22">
        <v>1853469315.5899999</v>
      </c>
      <c r="AA25" s="31">
        <f t="shared" si="29"/>
        <v>18255750042.689999</v>
      </c>
      <c r="AB25" s="22">
        <v>1115884823.74</v>
      </c>
      <c r="AC25" s="22">
        <v>1199873554.49</v>
      </c>
      <c r="AD25" s="22">
        <v>1732642347.3499999</v>
      </c>
      <c r="AE25" s="22">
        <v>1494454975.1500001</v>
      </c>
      <c r="AF25" s="22">
        <v>1538647776.5799999</v>
      </c>
      <c r="AG25" s="22">
        <v>1762590415.3800001</v>
      </c>
      <c r="AH25" s="22">
        <v>1725864859.29</v>
      </c>
      <c r="AI25" s="22">
        <v>1740232298.46</v>
      </c>
      <c r="AJ25" s="22">
        <v>1692347436.2</v>
      </c>
      <c r="AK25" s="22">
        <v>1858200188.4000001</v>
      </c>
      <c r="AL25" s="22">
        <v>1822505021.79</v>
      </c>
      <c r="AM25" s="22">
        <v>1805004697.53</v>
      </c>
      <c r="AN25" s="31">
        <v>19488248394.359997</v>
      </c>
      <c r="AO25" s="22">
        <v>1246129284.52</v>
      </c>
      <c r="AP25" s="22">
        <v>1370312966.26</v>
      </c>
      <c r="AQ25" s="22">
        <v>1661876376.75</v>
      </c>
      <c r="AR25" s="22">
        <v>1445777686.9100001</v>
      </c>
      <c r="AS25" s="22">
        <v>1622750284.8900001</v>
      </c>
      <c r="AT25" s="22">
        <v>1659297095.6400001</v>
      </c>
      <c r="AU25" s="22">
        <v>1634336982.48</v>
      </c>
      <c r="AV25" s="22">
        <v>1574339353.8199999</v>
      </c>
      <c r="AW25" s="22">
        <v>1483119378.27</v>
      </c>
      <c r="AX25" s="22">
        <v>1680981875.4300001</v>
      </c>
      <c r="AY25" s="22">
        <v>1754382118.1900001</v>
      </c>
      <c r="AZ25" s="22">
        <v>1646836574.02</v>
      </c>
      <c r="BA25" s="31">
        <f t="shared" si="7"/>
        <v>18780139977.18</v>
      </c>
      <c r="BB25" s="22">
        <v>1237332601.6900001</v>
      </c>
      <c r="BC25" s="22">
        <v>1328926520.29</v>
      </c>
      <c r="BD25" s="22">
        <v>1539871029.3699999</v>
      </c>
      <c r="BE25" s="22">
        <v>1343054334.1400001</v>
      </c>
      <c r="BF25" s="22">
        <v>1608519885.46</v>
      </c>
      <c r="BG25" s="22">
        <v>1552712244.24</v>
      </c>
      <c r="BH25" s="22">
        <v>1856831802.29</v>
      </c>
      <c r="BI25" s="22">
        <v>1581943395.9000001</v>
      </c>
      <c r="BJ25" s="22">
        <v>1429333890.7</v>
      </c>
      <c r="BK25" s="22">
        <v>1660007324.6800001</v>
      </c>
      <c r="BL25" s="22">
        <v>1933738565.5999999</v>
      </c>
      <c r="BM25" s="22">
        <v>1702402129.3299999</v>
      </c>
      <c r="BN25" s="31">
        <f t="shared" si="8"/>
        <v>18774673723.690002</v>
      </c>
      <c r="BO25" s="22">
        <v>1435354217.6800001</v>
      </c>
      <c r="BP25" s="22">
        <v>1424416594.8900001</v>
      </c>
      <c r="BQ25" s="22">
        <v>1531171367.48</v>
      </c>
      <c r="BR25" s="22">
        <v>1349999947.3499999</v>
      </c>
      <c r="BS25" s="22">
        <v>1593974937.1199999</v>
      </c>
      <c r="BT25" s="22">
        <v>1476650218.52</v>
      </c>
      <c r="BU25" s="22">
        <v>1595306650.3599999</v>
      </c>
      <c r="BV25" s="22">
        <v>1526251036.9000001</v>
      </c>
      <c r="BW25" s="22">
        <v>1461814941.6400001</v>
      </c>
      <c r="BX25" s="22">
        <v>1885312864.9400001</v>
      </c>
      <c r="BY25" s="22">
        <v>1834732070.8</v>
      </c>
      <c r="BZ25" s="22">
        <v>1801522277.8099999</v>
      </c>
      <c r="CA25" s="31">
        <f t="shared" si="9"/>
        <v>18916507125.489998</v>
      </c>
      <c r="CB25" s="22">
        <v>1420057985.6600001</v>
      </c>
      <c r="CC25" s="22">
        <v>1308149087.49</v>
      </c>
      <c r="CD25" s="22">
        <v>1651925686.5899999</v>
      </c>
      <c r="CE25" s="22">
        <v>1704587995.99</v>
      </c>
      <c r="CF25" s="22">
        <v>1848228362.9000001</v>
      </c>
      <c r="CG25" s="22">
        <v>1676638321.5999999</v>
      </c>
      <c r="CH25" s="22">
        <v>1899546197.52</v>
      </c>
      <c r="CI25" s="22">
        <v>1773727937.25</v>
      </c>
      <c r="CJ25" s="22">
        <v>1731718826.3299999</v>
      </c>
      <c r="CK25" s="22">
        <v>2136625498.1600001</v>
      </c>
      <c r="CL25" s="22">
        <v>2014044049.5799999</v>
      </c>
      <c r="CM25" s="22">
        <v>2073064257.25</v>
      </c>
      <c r="CN25" s="31">
        <f t="shared" si="10"/>
        <v>21238314206.32</v>
      </c>
      <c r="CO25" s="22">
        <v>1640310589.51</v>
      </c>
      <c r="CP25" s="22">
        <v>1589418659.76</v>
      </c>
      <c r="CQ25" s="22">
        <v>1922988860.95</v>
      </c>
      <c r="CR25" s="22">
        <v>1745616212.6300001</v>
      </c>
      <c r="CS25" s="22">
        <v>2143643636.0699999</v>
      </c>
      <c r="CT25" s="22">
        <v>2027270560.3099999</v>
      </c>
      <c r="CU25" s="22">
        <v>2126649817.0899999</v>
      </c>
      <c r="CV25" s="22">
        <v>1946692347.1199999</v>
      </c>
      <c r="CW25" s="22">
        <v>2169563895.1399999</v>
      </c>
      <c r="CX25" s="22">
        <v>2334708487.48</v>
      </c>
      <c r="CY25" s="22">
        <v>2275241986.27</v>
      </c>
      <c r="CZ25" s="22">
        <v>2456653719.1700001</v>
      </c>
      <c r="DA25" s="31">
        <f t="shared" si="11"/>
        <v>24378758771.5</v>
      </c>
      <c r="DB25" s="28">
        <v>1746636015.0599999</v>
      </c>
      <c r="DC25" s="28">
        <v>1837029351.3099999</v>
      </c>
      <c r="DD25" s="28">
        <v>2179583510.4400001</v>
      </c>
      <c r="DE25" s="28">
        <v>2043423902.55</v>
      </c>
      <c r="DF25" s="28">
        <v>2143561116.1700001</v>
      </c>
      <c r="DG25" s="28">
        <v>2185507261.29</v>
      </c>
      <c r="DH25" s="28">
        <v>2002124509.95</v>
      </c>
      <c r="DI25" s="28">
        <v>2310425259.1900001</v>
      </c>
      <c r="DJ25" s="22">
        <v>2333875308.2800002</v>
      </c>
      <c r="DK25" s="22">
        <v>2396202117.2199998</v>
      </c>
      <c r="DL25" s="22">
        <v>2663731251.9499998</v>
      </c>
      <c r="DM25" s="22">
        <v>2555461808.0799999</v>
      </c>
      <c r="DN25" s="31">
        <f t="shared" si="13"/>
        <v>26397561411.490005</v>
      </c>
      <c r="DO25" s="60">
        <v>1875088495.8299999</v>
      </c>
      <c r="DP25" s="60">
        <v>1882851023.8800001</v>
      </c>
      <c r="DQ25" s="60">
        <v>2276399660.9200001</v>
      </c>
      <c r="DR25" s="60">
        <v>2039731074.71</v>
      </c>
      <c r="DS25" s="60">
        <v>2452273131.9299998</v>
      </c>
      <c r="DT25" s="60">
        <v>2194993401.6399999</v>
      </c>
      <c r="DU25" s="60">
        <v>2185181881.21</v>
      </c>
      <c r="DV25" s="60">
        <v>2323512706.5599999</v>
      </c>
      <c r="DW25" s="60">
        <v>2043268461.3099999</v>
      </c>
      <c r="DX25" s="60">
        <v>2594120184.0799999</v>
      </c>
      <c r="DY25" s="60">
        <v>2717339899.3699999</v>
      </c>
      <c r="DZ25" s="60">
        <v>2691661776.73</v>
      </c>
      <c r="EA25" s="33">
        <f t="shared" si="20"/>
        <v>27276421698.169998</v>
      </c>
      <c r="EB25" s="60">
        <v>2208770105.23</v>
      </c>
      <c r="EC25" s="60">
        <v>2079602503.1199999</v>
      </c>
      <c r="ED25" s="60">
        <v>2386838338.1100001</v>
      </c>
      <c r="EE25" s="60">
        <v>2288104573.0100002</v>
      </c>
      <c r="EF25" s="60">
        <v>2747347197.1100001</v>
      </c>
      <c r="EG25" s="60">
        <v>2480925968.8699999</v>
      </c>
      <c r="EH25" s="60">
        <v>2643412998.9200001</v>
      </c>
      <c r="EI25" s="60">
        <v>2775149384.98</v>
      </c>
      <c r="EJ25" s="60">
        <v>2292010205.6500001</v>
      </c>
      <c r="EK25" s="60">
        <v>3167180199.1199999</v>
      </c>
      <c r="EL25" s="60">
        <v>3164941737.3699999</v>
      </c>
      <c r="EM25" s="60">
        <v>2697332431.7399998</v>
      </c>
      <c r="EN25" s="76">
        <f t="shared" si="17"/>
        <v>30931615643.230003</v>
      </c>
      <c r="EO25" s="60">
        <v>2539692431.1500001</v>
      </c>
      <c r="EP25" s="60">
        <v>2312221543.29</v>
      </c>
      <c r="EQ25" s="60">
        <v>2538277690.1399999</v>
      </c>
      <c r="ER25" s="60">
        <v>2353517913.4299998</v>
      </c>
      <c r="ES25" s="76">
        <f t="shared" si="16"/>
        <v>9743709578.0100002</v>
      </c>
      <c r="ET25" s="79"/>
    </row>
    <row r="26" spans="1:151" s="12" customFormat="1" ht="18.75" x14ac:dyDescent="0.3">
      <c r="A26" s="10" t="s">
        <v>34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31">
        <f t="shared" si="5"/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25742.41</v>
      </c>
      <c r="AA26" s="31">
        <f t="shared" si="29"/>
        <v>25742.41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31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31">
        <f t="shared" si="7"/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55102082.399999999</v>
      </c>
      <c r="BL26" s="22">
        <v>60079037.399999999</v>
      </c>
      <c r="BM26" s="22">
        <v>0</v>
      </c>
      <c r="BN26" s="31">
        <f t="shared" si="8"/>
        <v>115181119.8</v>
      </c>
      <c r="BO26" s="22">
        <v>12176360</v>
      </c>
      <c r="BP26" s="22">
        <v>0</v>
      </c>
      <c r="BQ26" s="22">
        <v>0</v>
      </c>
      <c r="BR26" s="22">
        <v>0</v>
      </c>
      <c r="BS26" s="22">
        <v>16688287.560000001</v>
      </c>
      <c r="BT26" s="22">
        <v>718200</v>
      </c>
      <c r="BU26" s="22">
        <v>95942277.310000002</v>
      </c>
      <c r="BV26" s="22">
        <v>773088.62</v>
      </c>
      <c r="BW26" s="22">
        <v>0</v>
      </c>
      <c r="BX26" s="22">
        <v>0</v>
      </c>
      <c r="BY26" s="22">
        <v>0</v>
      </c>
      <c r="BZ26" s="22">
        <v>0</v>
      </c>
      <c r="CA26" s="31">
        <f t="shared" si="9"/>
        <v>126298213.49000001</v>
      </c>
      <c r="CB26" s="22">
        <v>9593318.4100000001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29350839.359999999</v>
      </c>
      <c r="CL26" s="22">
        <v>86618511.430000007</v>
      </c>
      <c r="CM26" s="22">
        <v>30053427.989999998</v>
      </c>
      <c r="CN26" s="31">
        <f t="shared" si="10"/>
        <v>155616097.19</v>
      </c>
      <c r="CO26" s="22">
        <v>21422585.75</v>
      </c>
      <c r="CP26" s="22">
        <v>0</v>
      </c>
      <c r="CQ26" s="22">
        <v>0</v>
      </c>
      <c r="CR26" s="22">
        <v>0</v>
      </c>
      <c r="CS26" s="22">
        <v>0</v>
      </c>
      <c r="CT26" s="22">
        <v>1105720.44</v>
      </c>
      <c r="CU26" s="22">
        <v>277185472.19</v>
      </c>
      <c r="CV26" s="22">
        <v>43923765.380000003</v>
      </c>
      <c r="CW26" s="22">
        <v>104699914.2</v>
      </c>
      <c r="CX26" s="22">
        <v>0</v>
      </c>
      <c r="CY26" s="22">
        <v>279962140.93000001</v>
      </c>
      <c r="CZ26" s="22">
        <v>106254628.63</v>
      </c>
      <c r="DA26" s="31">
        <f t="shared" si="11"/>
        <v>834554227.51999998</v>
      </c>
      <c r="DB26" s="22">
        <v>0</v>
      </c>
      <c r="DC26" s="22">
        <v>0</v>
      </c>
      <c r="DD26" s="22">
        <v>0</v>
      </c>
      <c r="DE26" s="22">
        <v>47221960.659999996</v>
      </c>
      <c r="DF26" s="22">
        <v>334232298.39999998</v>
      </c>
      <c r="DG26" s="22">
        <v>0</v>
      </c>
      <c r="DH26" s="22">
        <v>0</v>
      </c>
      <c r="DI26" s="22">
        <v>101900669.38</v>
      </c>
      <c r="DJ26" s="22">
        <v>0</v>
      </c>
      <c r="DK26" s="22">
        <v>54441564.979999997</v>
      </c>
      <c r="DL26" s="22">
        <v>236184645.81999999</v>
      </c>
      <c r="DM26" s="22">
        <v>115098193.34999999</v>
      </c>
      <c r="DN26" s="31">
        <f t="shared" si="13"/>
        <v>889079332.59000003</v>
      </c>
      <c r="DO26" s="60">
        <v>0</v>
      </c>
      <c r="DP26" s="60">
        <v>0</v>
      </c>
      <c r="DQ26" s="60">
        <v>163701753.49000001</v>
      </c>
      <c r="DR26" s="60">
        <v>0</v>
      </c>
      <c r="DS26" s="60">
        <v>0</v>
      </c>
      <c r="DT26" s="60">
        <v>608805300.17999995</v>
      </c>
      <c r="DU26" s="60">
        <v>0</v>
      </c>
      <c r="DV26" s="60">
        <v>0</v>
      </c>
      <c r="DW26" s="60">
        <v>0</v>
      </c>
      <c r="DX26" s="60">
        <v>75238123.280000001</v>
      </c>
      <c r="DY26" s="60">
        <v>578606466.48000002</v>
      </c>
      <c r="DZ26" s="60">
        <v>0</v>
      </c>
      <c r="EA26" s="33">
        <f t="shared" si="20"/>
        <v>1426351643.4299998</v>
      </c>
      <c r="EB26" s="60">
        <v>45477531.229999997</v>
      </c>
      <c r="EC26" s="60">
        <v>45387890.890000001</v>
      </c>
      <c r="ED26" s="60">
        <v>89286044.739999995</v>
      </c>
      <c r="EE26" s="60">
        <v>0</v>
      </c>
      <c r="EF26" s="60">
        <v>0</v>
      </c>
      <c r="EG26" s="60">
        <v>0</v>
      </c>
      <c r="EH26" s="60">
        <v>786777321.11000001</v>
      </c>
      <c r="EI26" s="60">
        <v>0</v>
      </c>
      <c r="EJ26" s="60">
        <v>22576085</v>
      </c>
      <c r="EK26" s="60">
        <v>26892101.25</v>
      </c>
      <c r="EL26" s="60">
        <v>148026077.33000001</v>
      </c>
      <c r="EM26" s="60">
        <v>0</v>
      </c>
      <c r="EN26" s="76">
        <f t="shared" si="17"/>
        <v>1164423051.55</v>
      </c>
      <c r="EO26" s="60">
        <v>0</v>
      </c>
      <c r="EP26" s="60">
        <v>0</v>
      </c>
      <c r="EQ26" s="60">
        <v>0</v>
      </c>
      <c r="ER26" s="60">
        <v>0</v>
      </c>
      <c r="ES26" s="76">
        <f t="shared" si="16"/>
        <v>0</v>
      </c>
      <c r="ET26" s="79"/>
    </row>
    <row r="27" spans="1:151" s="12" customFormat="1" ht="18.75" x14ac:dyDescent="0.3">
      <c r="A27" s="5" t="s">
        <v>35</v>
      </c>
      <c r="B27" s="19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3978352.8</v>
      </c>
      <c r="J27" s="20">
        <v>932271.51</v>
      </c>
      <c r="K27" s="20">
        <v>453019.09</v>
      </c>
      <c r="L27" s="20">
        <v>0</v>
      </c>
      <c r="M27" s="20">
        <v>0</v>
      </c>
      <c r="N27" s="31">
        <f t="shared" si="5"/>
        <v>5363643.3999999994</v>
      </c>
      <c r="O27" s="20">
        <v>4535124.95</v>
      </c>
      <c r="P27" s="20">
        <v>0</v>
      </c>
      <c r="Q27" s="20">
        <v>761061.2</v>
      </c>
      <c r="R27" s="20">
        <v>0</v>
      </c>
      <c r="S27" s="20">
        <v>0</v>
      </c>
      <c r="T27" s="20">
        <v>0</v>
      </c>
      <c r="U27" s="20">
        <v>1645243.84</v>
      </c>
      <c r="V27" s="20">
        <v>896722.98</v>
      </c>
      <c r="W27" s="20">
        <v>124192.6</v>
      </c>
      <c r="X27" s="20">
        <v>1504557.25</v>
      </c>
      <c r="Y27" s="20">
        <v>419627.36</v>
      </c>
      <c r="Z27" s="20">
        <v>0</v>
      </c>
      <c r="AA27" s="31">
        <f t="shared" si="29"/>
        <v>9886530.1799999997</v>
      </c>
      <c r="AB27" s="20">
        <v>0</v>
      </c>
      <c r="AC27" s="20">
        <v>2204886.0499999998</v>
      </c>
      <c r="AD27" s="20">
        <v>0</v>
      </c>
      <c r="AE27" s="20">
        <v>340667.18</v>
      </c>
      <c r="AF27" s="20">
        <v>0</v>
      </c>
      <c r="AG27" s="20">
        <v>507025.3</v>
      </c>
      <c r="AH27" s="20">
        <v>0</v>
      </c>
      <c r="AI27" s="20">
        <v>852049.46</v>
      </c>
      <c r="AJ27" s="20">
        <v>427413.29</v>
      </c>
      <c r="AK27" s="20">
        <v>555140.07999999996</v>
      </c>
      <c r="AL27" s="20">
        <v>398576.16</v>
      </c>
      <c r="AM27" s="20">
        <v>51311.3</v>
      </c>
      <c r="AN27" s="31">
        <v>5337068.8199999994</v>
      </c>
      <c r="AO27" s="20">
        <v>0</v>
      </c>
      <c r="AP27" s="20">
        <v>0</v>
      </c>
      <c r="AQ27" s="20">
        <v>707549.59</v>
      </c>
      <c r="AR27" s="20">
        <v>541230.31000000006</v>
      </c>
      <c r="AS27" s="20">
        <v>0</v>
      </c>
      <c r="AT27" s="20">
        <v>0</v>
      </c>
      <c r="AU27" s="20">
        <v>910427.74</v>
      </c>
      <c r="AV27" s="20">
        <v>0</v>
      </c>
      <c r="AW27" s="20">
        <v>410645.64</v>
      </c>
      <c r="AX27" s="20">
        <v>361471.04</v>
      </c>
      <c r="AY27" s="20">
        <v>493101.91</v>
      </c>
      <c r="AZ27" s="20">
        <v>2269217.98</v>
      </c>
      <c r="BA27" s="31">
        <f t="shared" si="7"/>
        <v>5693644.21</v>
      </c>
      <c r="BB27" s="20">
        <v>0</v>
      </c>
      <c r="BC27" s="20">
        <v>328111.27</v>
      </c>
      <c r="BD27" s="20">
        <v>427351.42</v>
      </c>
      <c r="BE27" s="20">
        <v>0</v>
      </c>
      <c r="BF27" s="20">
        <v>0</v>
      </c>
      <c r="BG27" s="20">
        <v>801867.09</v>
      </c>
      <c r="BH27" s="20">
        <v>0</v>
      </c>
      <c r="BI27" s="20">
        <v>0</v>
      </c>
      <c r="BJ27" s="20">
        <v>344502.36</v>
      </c>
      <c r="BK27" s="20">
        <v>440288.67</v>
      </c>
      <c r="BL27" s="20">
        <v>0</v>
      </c>
      <c r="BM27" s="20">
        <v>0</v>
      </c>
      <c r="BN27" s="31">
        <f t="shared" si="8"/>
        <v>2342120.8099999996</v>
      </c>
      <c r="BO27" s="20">
        <v>784984.92</v>
      </c>
      <c r="BP27" s="20">
        <v>0</v>
      </c>
      <c r="BQ27" s="20">
        <v>2483754.04</v>
      </c>
      <c r="BR27" s="20">
        <v>2078915.25</v>
      </c>
      <c r="BS27" s="20">
        <v>0</v>
      </c>
      <c r="BT27" s="20">
        <v>1229759.6299999999</v>
      </c>
      <c r="BU27" s="20">
        <v>0</v>
      </c>
      <c r="BV27" s="20">
        <v>36483.980000000003</v>
      </c>
      <c r="BW27" s="20">
        <v>714531.45</v>
      </c>
      <c r="BX27" s="20">
        <v>0</v>
      </c>
      <c r="BY27" s="20">
        <v>1550926.25</v>
      </c>
      <c r="BZ27" s="20">
        <v>0</v>
      </c>
      <c r="CA27" s="31">
        <f t="shared" si="9"/>
        <v>8879355.5199999996</v>
      </c>
      <c r="CB27" s="20">
        <v>487290.85</v>
      </c>
      <c r="CC27" s="20">
        <v>516342.73</v>
      </c>
      <c r="CD27" s="20">
        <v>0</v>
      </c>
      <c r="CE27" s="20">
        <v>386479.1</v>
      </c>
      <c r="CF27" s="20">
        <v>0</v>
      </c>
      <c r="CG27" s="20">
        <v>4758918.22</v>
      </c>
      <c r="CH27" s="20">
        <v>1400000</v>
      </c>
      <c r="CI27" s="20">
        <v>1450297.38</v>
      </c>
      <c r="CJ27" s="20">
        <v>0</v>
      </c>
      <c r="CK27" s="20">
        <v>866838.95</v>
      </c>
      <c r="CL27" s="20">
        <v>0</v>
      </c>
      <c r="CM27" s="20">
        <v>2197262.27</v>
      </c>
      <c r="CN27" s="31">
        <f t="shared" si="10"/>
        <v>12063429.499999998</v>
      </c>
      <c r="CO27" s="20">
        <v>0</v>
      </c>
      <c r="CP27" s="20">
        <v>1099338.75</v>
      </c>
      <c r="CQ27" s="20">
        <v>3127035.92</v>
      </c>
      <c r="CR27" s="20">
        <v>0</v>
      </c>
      <c r="CS27" s="20">
        <v>0</v>
      </c>
      <c r="CT27" s="20">
        <v>3438414.96</v>
      </c>
      <c r="CU27" s="20">
        <v>0</v>
      </c>
      <c r="CV27" s="20">
        <v>0</v>
      </c>
      <c r="CW27" s="20">
        <v>0</v>
      </c>
      <c r="CX27" s="20">
        <v>0</v>
      </c>
      <c r="CY27" s="20">
        <v>0</v>
      </c>
      <c r="CZ27" s="20">
        <v>0</v>
      </c>
      <c r="DA27" s="31">
        <f t="shared" si="11"/>
        <v>7664789.6299999999</v>
      </c>
      <c r="DB27" s="20">
        <v>0</v>
      </c>
      <c r="DC27" s="20">
        <v>0</v>
      </c>
      <c r="DD27" s="20">
        <v>0</v>
      </c>
      <c r="DE27" s="20">
        <v>0</v>
      </c>
      <c r="DF27" s="20">
        <v>0</v>
      </c>
      <c r="DG27" s="20">
        <v>0</v>
      </c>
      <c r="DH27" s="20">
        <v>0</v>
      </c>
      <c r="DI27" s="20">
        <v>0</v>
      </c>
      <c r="DJ27" s="20">
        <v>0</v>
      </c>
      <c r="DK27" s="20">
        <v>0</v>
      </c>
      <c r="DL27" s="20">
        <v>0</v>
      </c>
      <c r="DM27" s="20">
        <v>0</v>
      </c>
      <c r="DN27" s="31">
        <f t="shared" si="13"/>
        <v>0</v>
      </c>
      <c r="DO27" s="59">
        <v>0</v>
      </c>
      <c r="DP27" s="59">
        <v>0</v>
      </c>
      <c r="DQ27" s="59">
        <v>0</v>
      </c>
      <c r="DR27" s="59">
        <v>0</v>
      </c>
      <c r="DS27" s="59">
        <v>0</v>
      </c>
      <c r="DT27" s="59">
        <v>0</v>
      </c>
      <c r="DU27" s="59">
        <v>0</v>
      </c>
      <c r="DV27" s="59">
        <v>0</v>
      </c>
      <c r="DW27" s="59">
        <v>0</v>
      </c>
      <c r="DX27" s="59">
        <v>0</v>
      </c>
      <c r="DY27" s="59">
        <v>0</v>
      </c>
      <c r="DZ27" s="59">
        <v>0</v>
      </c>
      <c r="EA27" s="33">
        <f t="shared" si="20"/>
        <v>0</v>
      </c>
      <c r="EB27" s="59">
        <v>0</v>
      </c>
      <c r="EC27" s="59">
        <v>0</v>
      </c>
      <c r="ED27" s="59">
        <v>0</v>
      </c>
      <c r="EE27" s="59">
        <v>0</v>
      </c>
      <c r="EF27" s="59">
        <v>0</v>
      </c>
      <c r="EG27" s="59">
        <v>0</v>
      </c>
      <c r="EH27" s="59">
        <v>0</v>
      </c>
      <c r="EI27" s="59">
        <v>0</v>
      </c>
      <c r="EJ27" s="59">
        <v>0</v>
      </c>
      <c r="EK27" s="59">
        <v>0</v>
      </c>
      <c r="EL27" s="59">
        <v>0</v>
      </c>
      <c r="EM27" s="59">
        <v>0</v>
      </c>
      <c r="EN27" s="58">
        <f t="shared" si="17"/>
        <v>0</v>
      </c>
      <c r="EO27" s="59">
        <v>0</v>
      </c>
      <c r="EP27" s="59">
        <v>0</v>
      </c>
      <c r="EQ27" s="59">
        <v>0</v>
      </c>
      <c r="ER27" s="59">
        <v>0</v>
      </c>
      <c r="ES27" s="58">
        <f t="shared" si="16"/>
        <v>0</v>
      </c>
      <c r="ET27" s="79"/>
    </row>
    <row r="28" spans="1:151" s="12" customFormat="1" ht="18.75" x14ac:dyDescent="0.3">
      <c r="A28" s="5" t="s">
        <v>36</v>
      </c>
      <c r="B28" s="23">
        <v>10337728.76</v>
      </c>
      <c r="C28" s="24">
        <v>7899120.4000000004</v>
      </c>
      <c r="D28" s="24">
        <v>8064099.4299999997</v>
      </c>
      <c r="E28" s="24">
        <v>8477406.5399999991</v>
      </c>
      <c r="F28" s="24">
        <v>8793196.5199999996</v>
      </c>
      <c r="G28" s="24">
        <v>8045400.1099999994</v>
      </c>
      <c r="H28" s="24">
        <v>8461464.0700000003</v>
      </c>
      <c r="I28" s="24">
        <v>10294229.68</v>
      </c>
      <c r="J28" s="24">
        <v>7566621.6500000004</v>
      </c>
      <c r="K28" s="24">
        <v>12303558.879999999</v>
      </c>
      <c r="L28" s="24">
        <v>9486945.3300000001</v>
      </c>
      <c r="M28" s="24">
        <v>8282836.7200000007</v>
      </c>
      <c r="N28" s="31">
        <f t="shared" si="5"/>
        <v>108012608.08999999</v>
      </c>
      <c r="O28" s="24">
        <v>9240884.5099999998</v>
      </c>
      <c r="P28" s="24">
        <v>6606020.4900000002</v>
      </c>
      <c r="Q28" s="24">
        <v>7500771.8900000006</v>
      </c>
      <c r="R28" s="24">
        <v>8837120.1600000001</v>
      </c>
      <c r="S28" s="24">
        <v>7234069.5099999998</v>
      </c>
      <c r="T28" s="24">
        <v>7725436.3200000003</v>
      </c>
      <c r="U28" s="24">
        <v>8565119.8900000006</v>
      </c>
      <c r="V28" s="24">
        <v>8958606.6799999997</v>
      </c>
      <c r="W28" s="24">
        <v>9231223.8599999994</v>
      </c>
      <c r="X28" s="24">
        <v>8871643.0300000012</v>
      </c>
      <c r="Y28" s="24">
        <v>7979064.0499999998</v>
      </c>
      <c r="Z28" s="24">
        <v>8245069.2699999996</v>
      </c>
      <c r="AA28" s="31">
        <f t="shared" si="29"/>
        <v>98995029.659999996</v>
      </c>
      <c r="AB28" s="24">
        <v>15582849.880000001</v>
      </c>
      <c r="AC28" s="24">
        <v>13899701.6</v>
      </c>
      <c r="AD28" s="24">
        <v>11463563.49</v>
      </c>
      <c r="AE28" s="24">
        <v>9494710.3300000001</v>
      </c>
      <c r="AF28" s="24">
        <v>8284085.4199999999</v>
      </c>
      <c r="AG28" s="24">
        <v>7971319.7000000002</v>
      </c>
      <c r="AH28" s="24">
        <v>11236123.719999999</v>
      </c>
      <c r="AI28" s="24">
        <v>12451263.949999999</v>
      </c>
      <c r="AJ28" s="24">
        <v>14065862.52</v>
      </c>
      <c r="AK28" s="24">
        <v>11624012.189999999</v>
      </c>
      <c r="AL28" s="24">
        <v>8053553.4600000009</v>
      </c>
      <c r="AM28" s="24">
        <v>11633879.73</v>
      </c>
      <c r="AN28" s="31">
        <v>135760925.98999998</v>
      </c>
      <c r="AO28" s="24">
        <v>11021402.979999999</v>
      </c>
      <c r="AP28" s="24">
        <v>11246299.68</v>
      </c>
      <c r="AQ28" s="24">
        <v>12868335.99</v>
      </c>
      <c r="AR28" s="24">
        <v>13476379.859999999</v>
      </c>
      <c r="AS28" s="24">
        <v>11520090.970000001</v>
      </c>
      <c r="AT28" s="24">
        <v>11676442.49</v>
      </c>
      <c r="AU28" s="24">
        <v>13042935.709999999</v>
      </c>
      <c r="AV28" s="24">
        <v>12612922.039999999</v>
      </c>
      <c r="AW28" s="24">
        <v>13472496.59</v>
      </c>
      <c r="AX28" s="24">
        <v>9911845.9199999999</v>
      </c>
      <c r="AY28" s="24">
        <v>9912797.1999999993</v>
      </c>
      <c r="AZ28" s="24">
        <v>14402952.790000001</v>
      </c>
      <c r="BA28" s="31">
        <f t="shared" si="7"/>
        <v>145164902.22</v>
      </c>
      <c r="BB28" s="24">
        <v>15419089.26</v>
      </c>
      <c r="BC28" s="24">
        <v>15432739.609999999</v>
      </c>
      <c r="BD28" s="24">
        <v>13230212.300000001</v>
      </c>
      <c r="BE28" s="24">
        <v>12312464.720000001</v>
      </c>
      <c r="BF28" s="24">
        <v>12876961.739999998</v>
      </c>
      <c r="BG28" s="24">
        <v>11689338.32</v>
      </c>
      <c r="BH28" s="24">
        <v>14248847.060000001</v>
      </c>
      <c r="BI28" s="24">
        <v>15505793.789999999</v>
      </c>
      <c r="BJ28" s="24">
        <v>14174963.040000001</v>
      </c>
      <c r="BK28" s="24">
        <v>15009879.029999999</v>
      </c>
      <c r="BL28" s="24">
        <v>16923792.449999999</v>
      </c>
      <c r="BM28" s="24">
        <v>19113497.91</v>
      </c>
      <c r="BN28" s="31">
        <f t="shared" si="8"/>
        <v>175937579.22999996</v>
      </c>
      <c r="BO28" s="24">
        <v>21534835.220000003</v>
      </c>
      <c r="BP28" s="24">
        <v>16985320.699999999</v>
      </c>
      <c r="BQ28" s="24">
        <v>20973888.350000001</v>
      </c>
      <c r="BR28" s="24">
        <v>28212121.439999998</v>
      </c>
      <c r="BS28" s="24">
        <v>21114560.66</v>
      </c>
      <c r="BT28" s="24">
        <v>19685594.18</v>
      </c>
      <c r="BU28" s="24">
        <v>25866747.18</v>
      </c>
      <c r="BV28" s="24">
        <v>20067016.149999999</v>
      </c>
      <c r="BW28" s="24">
        <v>21205561.700000003</v>
      </c>
      <c r="BX28" s="24">
        <v>19460236.09</v>
      </c>
      <c r="BY28" s="24">
        <v>15733006.259999998</v>
      </c>
      <c r="BZ28" s="24">
        <v>21320849.189999998</v>
      </c>
      <c r="CA28" s="31">
        <f t="shared" si="9"/>
        <v>252159737.12000003</v>
      </c>
      <c r="CB28" s="24">
        <v>27883042.549999997</v>
      </c>
      <c r="CC28" s="24">
        <v>18453780.52</v>
      </c>
      <c r="CD28" s="24">
        <v>21400187.09</v>
      </c>
      <c r="CE28" s="24">
        <v>21939161.600000001</v>
      </c>
      <c r="CF28" s="24">
        <v>20835244.57</v>
      </c>
      <c r="CG28" s="24">
        <v>17417101.41</v>
      </c>
      <c r="CH28" s="24">
        <v>18416482.390000001</v>
      </c>
      <c r="CI28" s="24">
        <v>19727522.669999998</v>
      </c>
      <c r="CJ28" s="24">
        <v>21710895.560000002</v>
      </c>
      <c r="CK28" s="24">
        <v>17668435.810000002</v>
      </c>
      <c r="CL28" s="24">
        <v>15575875.1</v>
      </c>
      <c r="CM28" s="24">
        <v>18682439.289999999</v>
      </c>
      <c r="CN28" s="31">
        <f t="shared" si="10"/>
        <v>239710168.55999997</v>
      </c>
      <c r="CO28" s="24">
        <v>21986302.619999997</v>
      </c>
      <c r="CP28" s="24">
        <v>16408438.370000001</v>
      </c>
      <c r="CQ28" s="24">
        <v>16319070.91</v>
      </c>
      <c r="CR28" s="24">
        <v>16953188.5</v>
      </c>
      <c r="CS28" s="24">
        <v>18158494.530000001</v>
      </c>
      <c r="CT28" s="24">
        <v>15746503.790000001</v>
      </c>
      <c r="CU28" s="24">
        <v>18755100.27</v>
      </c>
      <c r="CV28" s="24">
        <v>15561698.640000001</v>
      </c>
      <c r="CW28" s="24">
        <v>17577118.930000003</v>
      </c>
      <c r="CX28" s="24">
        <v>14231317.689999999</v>
      </c>
      <c r="CY28" s="24">
        <v>16038915.48</v>
      </c>
      <c r="CZ28" s="24">
        <v>18031943.050000001</v>
      </c>
      <c r="DA28" s="31">
        <f t="shared" si="11"/>
        <v>205768092.78</v>
      </c>
      <c r="DB28" s="24">
        <v>16369116.109999999</v>
      </c>
      <c r="DC28" s="24">
        <f>+DC29+DC31</f>
        <v>13723789</v>
      </c>
      <c r="DD28" s="24">
        <f>+DD29+DD31</f>
        <v>13876633.289999999</v>
      </c>
      <c r="DE28" s="24">
        <f>+DE29+DE31</f>
        <v>12910266.999999998</v>
      </c>
      <c r="DF28" s="24">
        <f>+DF31+DF29</f>
        <v>13056018.030000001</v>
      </c>
      <c r="DG28" s="24">
        <f>+DG31+DG29</f>
        <v>16446761.630000001</v>
      </c>
      <c r="DH28" s="24">
        <f t="shared" ref="DH28:DO28" si="35">+DH29+DH31</f>
        <v>13075657.57</v>
      </c>
      <c r="DI28" s="24">
        <f t="shared" si="35"/>
        <v>12926516.609999999</v>
      </c>
      <c r="DJ28" s="20">
        <f t="shared" si="35"/>
        <v>12295790.52</v>
      </c>
      <c r="DK28" s="20">
        <f t="shared" si="35"/>
        <v>10112077.509999998</v>
      </c>
      <c r="DL28" s="20">
        <f t="shared" si="35"/>
        <v>11236380.800000001</v>
      </c>
      <c r="DM28" s="20">
        <f t="shared" si="35"/>
        <v>13931688.739999998</v>
      </c>
      <c r="DN28" s="31">
        <f t="shared" si="13"/>
        <v>159960696.81</v>
      </c>
      <c r="DO28" s="59">
        <f t="shared" si="35"/>
        <v>18585019.329999998</v>
      </c>
      <c r="DP28" s="59">
        <f t="shared" ref="DP28:DQ28" si="36">+DP29+DP31</f>
        <v>13184381.26</v>
      </c>
      <c r="DQ28" s="59">
        <f t="shared" si="36"/>
        <v>20257170.210000001</v>
      </c>
      <c r="DR28" s="59">
        <f t="shared" ref="DR28:DV28" si="37">+DR29+DR31</f>
        <v>18912742.649999999</v>
      </c>
      <c r="DS28" s="59">
        <f t="shared" si="37"/>
        <v>15766054.059999999</v>
      </c>
      <c r="DT28" s="59">
        <f t="shared" si="37"/>
        <v>17445282.32</v>
      </c>
      <c r="DU28" s="59">
        <f t="shared" si="37"/>
        <v>17637986.57</v>
      </c>
      <c r="DV28" s="59">
        <f t="shared" si="37"/>
        <v>17758868.23</v>
      </c>
      <c r="DW28" s="59">
        <f t="shared" ref="DW28:DX28" si="38">+DW29+DW31</f>
        <v>12870871.609999999</v>
      </c>
      <c r="DX28" s="59">
        <f t="shared" si="38"/>
        <v>20379510.649999999</v>
      </c>
      <c r="DY28" s="59">
        <f t="shared" ref="DY28" si="39">+DY29+DY31</f>
        <v>19414156.449999999</v>
      </c>
      <c r="DZ28" s="59">
        <f>+DZ29+DZ31</f>
        <v>22527757.450000003</v>
      </c>
      <c r="EA28" s="33">
        <f t="shared" si="20"/>
        <v>214739800.78999996</v>
      </c>
      <c r="EB28" s="59">
        <f>+EB29+EB31</f>
        <v>20508011.66</v>
      </c>
      <c r="EC28" s="59">
        <f>+EC29+EC31</f>
        <v>331692285.96999997</v>
      </c>
      <c r="ED28" s="59">
        <f>+ED29+ED31</f>
        <v>21671208.84</v>
      </c>
      <c r="EE28" s="59">
        <f t="shared" ref="EE28:EM28" si="40">+EE29+EE31</f>
        <v>57309151.290000007</v>
      </c>
      <c r="EF28" s="59">
        <f t="shared" si="40"/>
        <v>20848314.510000002</v>
      </c>
      <c r="EG28" s="59">
        <f t="shared" si="40"/>
        <v>19985384.640000001</v>
      </c>
      <c r="EH28" s="59">
        <f t="shared" si="40"/>
        <v>63256615.640000008</v>
      </c>
      <c r="EI28" s="59">
        <f t="shared" si="40"/>
        <v>24122393.869999997</v>
      </c>
      <c r="EJ28" s="59">
        <f t="shared" si="40"/>
        <v>23603736.02</v>
      </c>
      <c r="EK28" s="59">
        <f t="shared" si="40"/>
        <v>63449842.560000002</v>
      </c>
      <c r="EL28" s="59">
        <f t="shared" si="40"/>
        <v>23778725.510000002</v>
      </c>
      <c r="EM28" s="59">
        <f t="shared" si="40"/>
        <v>29930666.52</v>
      </c>
      <c r="EN28" s="58">
        <f>+EN29+EN31</f>
        <v>700156337.03000009</v>
      </c>
      <c r="EO28" s="59">
        <f>+EO29+EO31+EO30</f>
        <v>72798138.379999995</v>
      </c>
      <c r="EP28" s="59">
        <f>+EP29+EP31+EP30</f>
        <v>20705036.489999998</v>
      </c>
      <c r="EQ28" s="59">
        <f>+EQ29+EQ31+EQ30</f>
        <v>3223091.55</v>
      </c>
      <c r="ER28" s="59">
        <f>+ER29+ER31+ER30</f>
        <v>35070604.280000001</v>
      </c>
      <c r="ES28" s="58">
        <f t="shared" si="16"/>
        <v>131796870.69999999</v>
      </c>
      <c r="ET28" s="79"/>
    </row>
    <row r="29" spans="1:151" s="12" customFormat="1" ht="18.75" x14ac:dyDescent="0.3">
      <c r="A29" s="10" t="s">
        <v>37</v>
      </c>
      <c r="B29" s="21">
        <v>8675840</v>
      </c>
      <c r="C29" s="22">
        <v>6172621.7999999998</v>
      </c>
      <c r="D29" s="22">
        <v>5688542.4699999997</v>
      </c>
      <c r="E29" s="22">
        <v>5122243.93</v>
      </c>
      <c r="F29" s="22">
        <v>4891519.55</v>
      </c>
      <c r="G29" s="22">
        <v>5044335.3</v>
      </c>
      <c r="H29" s="22">
        <v>6459888.1299999999</v>
      </c>
      <c r="I29" s="22">
        <v>6281083.8399999999</v>
      </c>
      <c r="J29" s="22">
        <v>4560166.16</v>
      </c>
      <c r="K29" s="22">
        <v>5980490.7999999998</v>
      </c>
      <c r="L29" s="22">
        <v>5678258.4000000004</v>
      </c>
      <c r="M29" s="22">
        <v>5914697.54</v>
      </c>
      <c r="N29" s="31">
        <f t="shared" si="5"/>
        <v>70469687.919999987</v>
      </c>
      <c r="O29" s="22">
        <v>8032331.29</v>
      </c>
      <c r="P29" s="22">
        <v>5716842.5300000003</v>
      </c>
      <c r="Q29" s="22">
        <v>6689840.9800000004</v>
      </c>
      <c r="R29" s="22">
        <v>6364331.2699999996</v>
      </c>
      <c r="S29" s="22">
        <v>6174372.7999999998</v>
      </c>
      <c r="T29" s="22">
        <v>5924880</v>
      </c>
      <c r="U29" s="22">
        <v>7223378.2000000002</v>
      </c>
      <c r="V29" s="22">
        <v>7815650</v>
      </c>
      <c r="W29" s="22">
        <v>6882765</v>
      </c>
      <c r="X29" s="22">
        <v>6086451.2000000002</v>
      </c>
      <c r="Y29" s="22">
        <v>5536903.5999999996</v>
      </c>
      <c r="Z29" s="22">
        <v>7255865.5999999996</v>
      </c>
      <c r="AA29" s="31">
        <f t="shared" si="29"/>
        <v>79703612.469999999</v>
      </c>
      <c r="AB29" s="22">
        <v>14337030.4</v>
      </c>
      <c r="AC29" s="22">
        <v>12829424.4</v>
      </c>
      <c r="AD29" s="22">
        <v>8394796.8000000007</v>
      </c>
      <c r="AE29" s="22">
        <v>7042310</v>
      </c>
      <c r="AF29" s="22">
        <v>6669291.2000000002</v>
      </c>
      <c r="AG29" s="22">
        <v>6538192.2000000002</v>
      </c>
      <c r="AH29" s="22">
        <v>6698883.2000000002</v>
      </c>
      <c r="AI29" s="22">
        <v>8031268.7999999998</v>
      </c>
      <c r="AJ29" s="22">
        <v>9360916.4000000004</v>
      </c>
      <c r="AK29" s="22">
        <v>7559428.7999999998</v>
      </c>
      <c r="AL29" s="22">
        <v>5830664.4000000004</v>
      </c>
      <c r="AM29" s="22">
        <v>8503233.8000000007</v>
      </c>
      <c r="AN29" s="31">
        <v>101795440.40000002</v>
      </c>
      <c r="AO29" s="22">
        <v>9654537.1999999993</v>
      </c>
      <c r="AP29" s="22">
        <v>8906446.4000000004</v>
      </c>
      <c r="AQ29" s="22">
        <v>10476880</v>
      </c>
      <c r="AR29" s="22">
        <v>9255180</v>
      </c>
      <c r="AS29" s="22">
        <v>9004112</v>
      </c>
      <c r="AT29" s="22">
        <v>9215628</v>
      </c>
      <c r="AU29" s="22">
        <v>10008787.199999999</v>
      </c>
      <c r="AV29" s="22">
        <v>10426267.199999999</v>
      </c>
      <c r="AW29" s="22">
        <v>8024100</v>
      </c>
      <c r="AX29" s="22">
        <v>6943435.2000000002</v>
      </c>
      <c r="AY29" s="22">
        <v>7234488.5999999996</v>
      </c>
      <c r="AZ29" s="22">
        <v>11937926.4</v>
      </c>
      <c r="BA29" s="31">
        <f t="shared" si="7"/>
        <v>111087788.2</v>
      </c>
      <c r="BB29" s="22">
        <v>14104574</v>
      </c>
      <c r="BC29" s="22">
        <v>11666980</v>
      </c>
      <c r="BD29" s="22">
        <v>9302529.5999999996</v>
      </c>
      <c r="BE29" s="22">
        <v>10086548</v>
      </c>
      <c r="BF29" s="22">
        <v>9275275.1999999993</v>
      </c>
      <c r="BG29" s="22">
        <v>8536434</v>
      </c>
      <c r="BH29" s="22">
        <v>10686384</v>
      </c>
      <c r="BI29" s="22">
        <v>9909281.1999999993</v>
      </c>
      <c r="BJ29" s="22">
        <v>11064643.800000001</v>
      </c>
      <c r="BK29" s="22">
        <v>11053325.6</v>
      </c>
      <c r="BL29" s="22">
        <v>12271010.199999999</v>
      </c>
      <c r="BM29" s="22">
        <v>15658860.800000001</v>
      </c>
      <c r="BN29" s="31">
        <f t="shared" si="8"/>
        <v>133615846.39999999</v>
      </c>
      <c r="BO29" s="22">
        <v>19388127.600000001</v>
      </c>
      <c r="BP29" s="22">
        <v>14047932.6</v>
      </c>
      <c r="BQ29" s="22">
        <v>15810894.6</v>
      </c>
      <c r="BR29" s="22">
        <v>15756529.199999999</v>
      </c>
      <c r="BS29" s="22">
        <v>15913373.800000001</v>
      </c>
      <c r="BT29" s="22">
        <v>14318607.199999999</v>
      </c>
      <c r="BU29" s="22">
        <v>17539997</v>
      </c>
      <c r="BV29" s="22">
        <v>16514001</v>
      </c>
      <c r="BW29" s="22">
        <v>15289067.800000001</v>
      </c>
      <c r="BX29" s="22">
        <v>12911451.4</v>
      </c>
      <c r="BY29" s="22">
        <v>11305793.199999999</v>
      </c>
      <c r="BZ29" s="22">
        <v>13769340.6</v>
      </c>
      <c r="CA29" s="31">
        <f t="shared" si="9"/>
        <v>182565116</v>
      </c>
      <c r="CB29" s="22">
        <v>17477056.399999999</v>
      </c>
      <c r="CC29" s="22">
        <v>12269515.199999999</v>
      </c>
      <c r="CD29" s="22">
        <v>14210114</v>
      </c>
      <c r="CE29" s="22">
        <v>12874351.6</v>
      </c>
      <c r="CF29" s="22">
        <v>13864559.6</v>
      </c>
      <c r="CG29" s="22">
        <v>11751601.800000001</v>
      </c>
      <c r="CH29" s="22">
        <v>14451762.6</v>
      </c>
      <c r="CI29" s="22">
        <v>13973819.199999999</v>
      </c>
      <c r="CJ29" s="22">
        <v>12641916.800000001</v>
      </c>
      <c r="CK29" s="22">
        <v>12305482.4</v>
      </c>
      <c r="CL29" s="22">
        <v>12094557</v>
      </c>
      <c r="CM29" s="22">
        <v>15269734.199999999</v>
      </c>
      <c r="CN29" s="31">
        <f t="shared" si="10"/>
        <v>163184470.79999998</v>
      </c>
      <c r="CO29" s="22">
        <v>16977856.199999999</v>
      </c>
      <c r="CP29" s="22">
        <v>12583484.4</v>
      </c>
      <c r="CQ29" s="22">
        <v>10043730.6</v>
      </c>
      <c r="CR29" s="22">
        <v>12273065</v>
      </c>
      <c r="CS29" s="22">
        <v>12329628</v>
      </c>
      <c r="CT29" s="22">
        <v>11752803.4</v>
      </c>
      <c r="CU29" s="22">
        <v>12139866.800000001</v>
      </c>
      <c r="CV29" s="22">
        <v>10843196.199999999</v>
      </c>
      <c r="CW29" s="22">
        <v>10771520.000000004</v>
      </c>
      <c r="CX29" s="22">
        <v>8199999.9999999991</v>
      </c>
      <c r="CY29" s="22">
        <v>8920969</v>
      </c>
      <c r="CZ29" s="22">
        <v>10791708.6</v>
      </c>
      <c r="DA29" s="31">
        <f t="shared" si="11"/>
        <v>137627828.20000002</v>
      </c>
      <c r="DB29" s="22">
        <v>11758317.6</v>
      </c>
      <c r="DC29" s="22">
        <v>8244132.5999999996</v>
      </c>
      <c r="DD29" s="22">
        <v>9724116.5999999996</v>
      </c>
      <c r="DE29" s="22">
        <v>9335722.3999999985</v>
      </c>
      <c r="DF29" s="22">
        <v>9057840.2000000011</v>
      </c>
      <c r="DG29" s="22">
        <v>8261417.4000000004</v>
      </c>
      <c r="DH29" s="22">
        <v>9452622</v>
      </c>
      <c r="DI29" s="22">
        <v>9519917.5999999996</v>
      </c>
      <c r="DJ29" s="22">
        <v>8323011.2000000002</v>
      </c>
      <c r="DK29" s="22">
        <v>7267851.9999999991</v>
      </c>
      <c r="DL29" s="22">
        <v>9188192.8000000007</v>
      </c>
      <c r="DM29" s="22">
        <v>11768077.199999999</v>
      </c>
      <c r="DN29" s="31">
        <f t="shared" si="13"/>
        <v>111901219.59999999</v>
      </c>
      <c r="DO29" s="60">
        <v>15935222.999999998</v>
      </c>
      <c r="DP29" s="60">
        <v>10620216.4</v>
      </c>
      <c r="DQ29" s="60">
        <v>11701319.4</v>
      </c>
      <c r="DR29" s="60">
        <v>12826316.800000001</v>
      </c>
      <c r="DS29" s="60">
        <v>11824091.6</v>
      </c>
      <c r="DT29" s="60">
        <v>12095699.199999999</v>
      </c>
      <c r="DU29" s="60">
        <v>14217383</v>
      </c>
      <c r="DV29" s="60">
        <v>15451186.4</v>
      </c>
      <c r="DW29" s="60">
        <v>11743936.4</v>
      </c>
      <c r="DX29" s="60">
        <v>14830782.800000001</v>
      </c>
      <c r="DY29" s="64">
        <v>14995267.399999999</v>
      </c>
      <c r="DZ29" s="64">
        <v>17562825.800000001</v>
      </c>
      <c r="EA29" s="33">
        <f t="shared" si="20"/>
        <v>163804248.20000002</v>
      </c>
      <c r="EB29" s="60">
        <v>18069224.199999999</v>
      </c>
      <c r="EC29" s="60">
        <v>17029024.199999999</v>
      </c>
      <c r="ED29" s="60">
        <v>16723101.199999999</v>
      </c>
      <c r="EE29" s="60">
        <v>17276692</v>
      </c>
      <c r="EF29" s="60">
        <v>18691553.400000002</v>
      </c>
      <c r="EG29" s="60">
        <v>17887489.399999999</v>
      </c>
      <c r="EH29" s="60">
        <v>19800582.800000004</v>
      </c>
      <c r="EI29" s="60">
        <v>21122210.399999999</v>
      </c>
      <c r="EJ29" s="60">
        <v>20606074.399999999</v>
      </c>
      <c r="EK29" s="60">
        <v>23318698</v>
      </c>
      <c r="EL29" s="60">
        <v>19550083.800000001</v>
      </c>
      <c r="EM29" s="60">
        <v>26476482.800000001</v>
      </c>
      <c r="EN29" s="76">
        <f t="shared" si="17"/>
        <v>236551216.60000005</v>
      </c>
      <c r="EO29" s="60">
        <v>44211819.399999999</v>
      </c>
      <c r="EP29" s="60">
        <v>19000641.199999999</v>
      </c>
      <c r="EQ29" s="60">
        <v>0</v>
      </c>
      <c r="ER29" s="60">
        <v>0</v>
      </c>
      <c r="ES29" s="76">
        <f t="shared" si="16"/>
        <v>63212460.599999994</v>
      </c>
      <c r="ET29" s="79"/>
    </row>
    <row r="30" spans="1:151" s="12" customFormat="1" ht="18.75" x14ac:dyDescent="0.3">
      <c r="A30" s="10" t="s">
        <v>52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31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31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31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31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31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31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0</v>
      </c>
      <c r="CN30" s="31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</v>
      </c>
      <c r="CZ30" s="22">
        <v>0</v>
      </c>
      <c r="DA30" s="31">
        <v>0</v>
      </c>
      <c r="DB30" s="22">
        <v>0</v>
      </c>
      <c r="DC30" s="22">
        <v>0</v>
      </c>
      <c r="DD30" s="22">
        <v>0</v>
      </c>
      <c r="DE30" s="22">
        <v>0</v>
      </c>
      <c r="DF30" s="22">
        <v>0</v>
      </c>
      <c r="DG30" s="22">
        <v>0</v>
      </c>
      <c r="DH30" s="22">
        <v>0</v>
      </c>
      <c r="DI30" s="22">
        <v>0</v>
      </c>
      <c r="DJ30" s="22">
        <v>0</v>
      </c>
      <c r="DK30" s="22">
        <v>0</v>
      </c>
      <c r="DL30" s="22">
        <v>0</v>
      </c>
      <c r="DM30" s="22">
        <v>0</v>
      </c>
      <c r="DN30" s="31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33">
        <v>0</v>
      </c>
      <c r="EB30" s="22">
        <v>0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0</v>
      </c>
      <c r="EI30" s="22">
        <v>0</v>
      </c>
      <c r="EJ30" s="22">
        <v>0</v>
      </c>
      <c r="EK30" s="22">
        <v>0</v>
      </c>
      <c r="EL30" s="22">
        <v>0</v>
      </c>
      <c r="EM30" s="22">
        <v>0</v>
      </c>
      <c r="EN30" s="77">
        <v>0</v>
      </c>
      <c r="EO30" s="60">
        <v>25150812.859999999</v>
      </c>
      <c r="EP30" s="60">
        <v>0</v>
      </c>
      <c r="EQ30" s="60">
        <v>0</v>
      </c>
      <c r="ER30" s="60">
        <v>31727154.530000001</v>
      </c>
      <c r="ES30" s="77">
        <f>+SUM(EO30:ER30)</f>
        <v>56877967.390000001</v>
      </c>
      <c r="ET30" s="79"/>
      <c r="EU30" s="78"/>
    </row>
    <row r="31" spans="1:151" s="12" customFormat="1" ht="18.75" x14ac:dyDescent="0.3">
      <c r="A31" s="11" t="s">
        <v>38</v>
      </c>
      <c r="B31" s="21">
        <v>1661888.76</v>
      </c>
      <c r="C31" s="22">
        <v>1726498.6</v>
      </c>
      <c r="D31" s="22">
        <v>2375556.96</v>
      </c>
      <c r="E31" s="22">
        <v>3355162.61</v>
      </c>
      <c r="F31" s="22">
        <v>3901676.97</v>
      </c>
      <c r="G31" s="22">
        <v>3001064.81</v>
      </c>
      <c r="H31" s="22">
        <v>2001575.94</v>
      </c>
      <c r="I31" s="22">
        <v>4013145.84</v>
      </c>
      <c r="J31" s="22">
        <v>3006455.49</v>
      </c>
      <c r="K31" s="22">
        <v>6323068.0800000001</v>
      </c>
      <c r="L31" s="22">
        <v>3808686.93</v>
      </c>
      <c r="M31" s="22">
        <v>2368139.1800000002</v>
      </c>
      <c r="N31" s="31">
        <f t="shared" si="5"/>
        <v>37542920.170000002</v>
      </c>
      <c r="O31" s="22">
        <v>1208553.22</v>
      </c>
      <c r="P31" s="22">
        <v>889177.96</v>
      </c>
      <c r="Q31" s="22">
        <v>810930.91</v>
      </c>
      <c r="R31" s="22">
        <v>2472788.89</v>
      </c>
      <c r="S31" s="22">
        <v>1059696.71</v>
      </c>
      <c r="T31" s="22">
        <v>1800556.32</v>
      </c>
      <c r="U31" s="22">
        <v>1341741.69</v>
      </c>
      <c r="V31" s="22">
        <v>1142956.68</v>
      </c>
      <c r="W31" s="22">
        <v>2348458.86</v>
      </c>
      <c r="X31" s="22">
        <v>2785191.83</v>
      </c>
      <c r="Y31" s="22">
        <v>2442160.4500000002</v>
      </c>
      <c r="Z31" s="22">
        <v>989203.67</v>
      </c>
      <c r="AA31" s="31">
        <f t="shared" si="29"/>
        <v>19291417.190000001</v>
      </c>
      <c r="AB31" s="22">
        <v>1245819.48</v>
      </c>
      <c r="AC31" s="22">
        <v>1070277.2</v>
      </c>
      <c r="AD31" s="22">
        <v>3068766.69</v>
      </c>
      <c r="AE31" s="22">
        <v>2452400.33</v>
      </c>
      <c r="AF31" s="22">
        <v>1614794.22</v>
      </c>
      <c r="AG31" s="22">
        <v>1433127.5</v>
      </c>
      <c r="AH31" s="22">
        <v>4537240.5199999996</v>
      </c>
      <c r="AI31" s="22">
        <v>4419995.1500000004</v>
      </c>
      <c r="AJ31" s="22">
        <v>4704946.12</v>
      </c>
      <c r="AK31" s="22">
        <v>4064583.39</v>
      </c>
      <c r="AL31" s="22">
        <v>2222889.06</v>
      </c>
      <c r="AM31" s="22">
        <v>3130645.93</v>
      </c>
      <c r="AN31" s="31">
        <v>33965485.590000004</v>
      </c>
      <c r="AO31" s="22">
        <v>1366865.78</v>
      </c>
      <c r="AP31" s="22">
        <v>2339853.2799999998</v>
      </c>
      <c r="AQ31" s="22">
        <v>2391455.9900000002</v>
      </c>
      <c r="AR31" s="22">
        <v>4221199.8600000003</v>
      </c>
      <c r="AS31" s="22">
        <v>2515978.9700000002</v>
      </c>
      <c r="AT31" s="22">
        <v>2460814.4900000002</v>
      </c>
      <c r="AU31" s="22">
        <v>3034148.51</v>
      </c>
      <c r="AV31" s="22">
        <v>2186654.84</v>
      </c>
      <c r="AW31" s="22">
        <v>5448396.5899999999</v>
      </c>
      <c r="AX31" s="22">
        <v>2968410.72</v>
      </c>
      <c r="AY31" s="22">
        <v>2678308.6</v>
      </c>
      <c r="AZ31" s="22">
        <v>2465026.39</v>
      </c>
      <c r="BA31" s="31">
        <f t="shared" si="7"/>
        <v>34077114.020000003</v>
      </c>
      <c r="BB31" s="22">
        <v>1314515.26</v>
      </c>
      <c r="BC31" s="22">
        <v>3765759.61</v>
      </c>
      <c r="BD31" s="22">
        <v>3927682.7</v>
      </c>
      <c r="BE31" s="22">
        <v>2225916.7200000002</v>
      </c>
      <c r="BF31" s="22">
        <v>3601686.54</v>
      </c>
      <c r="BG31" s="22">
        <v>3152904.32</v>
      </c>
      <c r="BH31" s="22">
        <v>3562463.06</v>
      </c>
      <c r="BI31" s="22">
        <v>5596512.5899999999</v>
      </c>
      <c r="BJ31" s="22">
        <v>3110319.24</v>
      </c>
      <c r="BK31" s="22">
        <v>3956553.43</v>
      </c>
      <c r="BL31" s="22">
        <v>4652782.25</v>
      </c>
      <c r="BM31" s="22">
        <v>3454637.11</v>
      </c>
      <c r="BN31" s="31">
        <f t="shared" si="8"/>
        <v>42321732.829999998</v>
      </c>
      <c r="BO31" s="22">
        <v>2146707.62</v>
      </c>
      <c r="BP31" s="22">
        <v>2937388.1</v>
      </c>
      <c r="BQ31" s="22">
        <v>5162993.75</v>
      </c>
      <c r="BR31" s="22">
        <v>12455592.24</v>
      </c>
      <c r="BS31" s="22">
        <v>5201186.8600000003</v>
      </c>
      <c r="BT31" s="22">
        <v>5366986.9800000004</v>
      </c>
      <c r="BU31" s="22">
        <v>8326750.1799999997</v>
      </c>
      <c r="BV31" s="22">
        <v>3553015.15</v>
      </c>
      <c r="BW31" s="22">
        <v>5916493.9000000004</v>
      </c>
      <c r="BX31" s="22">
        <v>6548784.6900000004</v>
      </c>
      <c r="BY31" s="22">
        <v>4427213.0599999996</v>
      </c>
      <c r="BZ31" s="22">
        <v>7551508.5899999999</v>
      </c>
      <c r="CA31" s="31">
        <f t="shared" si="9"/>
        <v>69594621.120000005</v>
      </c>
      <c r="CB31" s="22">
        <v>10405986.15</v>
      </c>
      <c r="CC31" s="22">
        <v>6184265.3200000003</v>
      </c>
      <c r="CD31" s="22">
        <v>7190073.0899999999</v>
      </c>
      <c r="CE31" s="22">
        <v>9064810</v>
      </c>
      <c r="CF31" s="22">
        <v>6970684.9699999997</v>
      </c>
      <c r="CG31" s="22">
        <v>5665499.6100000003</v>
      </c>
      <c r="CH31" s="22">
        <v>3964719.79</v>
      </c>
      <c r="CI31" s="22">
        <v>5753703.4699999997</v>
      </c>
      <c r="CJ31" s="22">
        <v>9068978.7599999998</v>
      </c>
      <c r="CK31" s="22">
        <v>5362953.41</v>
      </c>
      <c r="CL31" s="22">
        <v>3481318.1</v>
      </c>
      <c r="CM31" s="22">
        <v>3412705.09</v>
      </c>
      <c r="CN31" s="31">
        <f t="shared" si="10"/>
        <v>76525697.75999999</v>
      </c>
      <c r="CO31" s="22">
        <v>5008446.42</v>
      </c>
      <c r="CP31" s="22">
        <v>3824953.97</v>
      </c>
      <c r="CQ31" s="22">
        <v>6275340.3099999996</v>
      </c>
      <c r="CR31" s="22">
        <v>4680123.5</v>
      </c>
      <c r="CS31" s="22">
        <v>5828866.5300000003</v>
      </c>
      <c r="CT31" s="22">
        <v>3993700.39</v>
      </c>
      <c r="CU31" s="22">
        <v>6615233.4699999997</v>
      </c>
      <c r="CV31" s="22">
        <v>4718502.4400000004</v>
      </c>
      <c r="CW31" s="22">
        <v>6805598.9299999997</v>
      </c>
      <c r="CX31" s="22">
        <v>6031317.6900000004</v>
      </c>
      <c r="CY31" s="22">
        <v>7117946.4800000004</v>
      </c>
      <c r="CZ31" s="22">
        <v>7240234.4500000002</v>
      </c>
      <c r="DA31" s="31">
        <f t="shared" si="11"/>
        <v>68140264.579999998</v>
      </c>
      <c r="DB31" s="22">
        <v>4610798.51</v>
      </c>
      <c r="DC31" s="22">
        <v>5479656.4000000004</v>
      </c>
      <c r="DD31" s="22">
        <f>1377.02+4151139.67</f>
        <v>4152516.69</v>
      </c>
      <c r="DE31" s="22">
        <v>3574544.6</v>
      </c>
      <c r="DF31" s="22">
        <v>3998177.83</v>
      </c>
      <c r="DG31" s="22">
        <v>8185344.2300000004</v>
      </c>
      <c r="DH31" s="22">
        <v>3623035.57</v>
      </c>
      <c r="DI31" s="22">
        <v>3406599.01</v>
      </c>
      <c r="DJ31" s="22">
        <v>3972779.32</v>
      </c>
      <c r="DK31" s="22">
        <v>2844225.51</v>
      </c>
      <c r="DL31" s="22">
        <f>131.96+2048056.04</f>
        <v>2048188</v>
      </c>
      <c r="DM31" s="22">
        <f>2163490.58+120.96</f>
        <v>2163611.54</v>
      </c>
      <c r="DN31" s="31">
        <f t="shared" si="13"/>
        <v>48059477.209999993</v>
      </c>
      <c r="DO31" s="60">
        <v>2649796.33</v>
      </c>
      <c r="DP31" s="60">
        <v>2564164.86</v>
      </c>
      <c r="DQ31" s="60">
        <v>8555850.8100000005</v>
      </c>
      <c r="DR31" s="60">
        <v>6086425.8499999996</v>
      </c>
      <c r="DS31" s="60">
        <v>3941962.46</v>
      </c>
      <c r="DT31" s="60">
        <v>5349583.12</v>
      </c>
      <c r="DU31" s="60">
        <v>3420603.57</v>
      </c>
      <c r="DV31" s="60">
        <v>2307681.83</v>
      </c>
      <c r="DW31" s="60">
        <v>1126935.21</v>
      </c>
      <c r="DX31" s="60">
        <v>5548727.8499999996</v>
      </c>
      <c r="DY31" s="64">
        <v>4418889.05</v>
      </c>
      <c r="DZ31" s="64">
        <v>4964931.6500000004</v>
      </c>
      <c r="EA31" s="33">
        <f t="shared" si="20"/>
        <v>50935552.590000004</v>
      </c>
      <c r="EB31" s="60">
        <v>2438787.46</v>
      </c>
      <c r="EC31" s="60">
        <f>4828988.69+309834273.08</f>
        <v>314663261.76999998</v>
      </c>
      <c r="ED31" s="60">
        <v>4948107.6399999997</v>
      </c>
      <c r="EE31" s="60">
        <f>3846948.41+36185510.88</f>
        <v>40032459.290000007</v>
      </c>
      <c r="EF31" s="60">
        <v>2156761.11</v>
      </c>
      <c r="EG31" s="60">
        <v>2097895.2400000002</v>
      </c>
      <c r="EH31" s="60">
        <f>2832071.7+40623961.14</f>
        <v>43456032.840000004</v>
      </c>
      <c r="EI31" s="60">
        <v>3000183.47</v>
      </c>
      <c r="EJ31" s="60">
        <v>2997661.62</v>
      </c>
      <c r="EK31" s="60">
        <f>4488628.29+35642516.27</f>
        <v>40131144.560000002</v>
      </c>
      <c r="EL31" s="60">
        <v>4228641.71</v>
      </c>
      <c r="EM31" s="60">
        <v>3454183.72</v>
      </c>
      <c r="EN31" s="76">
        <f t="shared" si="17"/>
        <v>463605120.43000007</v>
      </c>
      <c r="EO31" s="60">
        <v>3435506.12</v>
      </c>
      <c r="EP31" s="60">
        <v>1704395.29</v>
      </c>
      <c r="EQ31" s="60">
        <v>3223091.55</v>
      </c>
      <c r="ER31" s="60">
        <v>3343449.75</v>
      </c>
      <c r="ES31" s="76">
        <f t="shared" si="16"/>
        <v>11706442.710000001</v>
      </c>
      <c r="ET31" s="79"/>
    </row>
    <row r="32" spans="1:151" s="12" customFormat="1" ht="18.75" x14ac:dyDescent="0.3">
      <c r="A32" s="46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1">
        <f t="shared" si="5"/>
        <v>0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31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31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31">
        <f t="shared" si="7"/>
        <v>0</v>
      </c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31">
        <f t="shared" si="8"/>
        <v>0</v>
      </c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31">
        <f t="shared" si="9"/>
        <v>0</v>
      </c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31">
        <f t="shared" si="10"/>
        <v>0</v>
      </c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31">
        <f t="shared" si="11"/>
        <v>0</v>
      </c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31">
        <f t="shared" si="13"/>
        <v>0</v>
      </c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33">
        <f t="shared" si="20"/>
        <v>0</v>
      </c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76"/>
      <c r="EO32" s="60"/>
      <c r="EP32" s="60"/>
      <c r="EQ32" s="60"/>
      <c r="ER32" s="60"/>
      <c r="ES32" s="76">
        <f t="shared" si="16"/>
        <v>0</v>
      </c>
      <c r="ET32" s="79"/>
    </row>
    <row r="33" spans="1:150" s="12" customFormat="1" ht="18.75" x14ac:dyDescent="0.3">
      <c r="A33" s="29" t="s">
        <v>39</v>
      </c>
      <c r="B33" s="32">
        <v>22493133.31000042</v>
      </c>
      <c r="C33" s="33">
        <v>4721184.5500001907</v>
      </c>
      <c r="D33" s="33">
        <v>1145831.220000267</v>
      </c>
      <c r="E33" s="33">
        <v>64848874.819999546</v>
      </c>
      <c r="F33" s="33">
        <v>16487717.739999352</v>
      </c>
      <c r="G33" s="33">
        <v>27248626.600001335</v>
      </c>
      <c r="H33" s="33">
        <v>1548357.5399990082</v>
      </c>
      <c r="I33" s="33">
        <v>2454991.0200004578</v>
      </c>
      <c r="J33" s="33">
        <v>4338489.9199995995</v>
      </c>
      <c r="K33" s="33">
        <v>12238793.75</v>
      </c>
      <c r="L33" s="33">
        <v>13033314.899999389</v>
      </c>
      <c r="M33" s="33">
        <v>53281378.900000267</v>
      </c>
      <c r="N33" s="31">
        <f t="shared" si="5"/>
        <v>223840694.26999983</v>
      </c>
      <c r="O33" s="33">
        <v>17644251.069999807</v>
      </c>
      <c r="P33" s="33">
        <v>19649847.270000227</v>
      </c>
      <c r="Q33" s="33">
        <v>21866527.99999981</v>
      </c>
      <c r="R33" s="33">
        <v>29822650.130000133</v>
      </c>
      <c r="S33" s="33">
        <v>22492722.220000327</v>
      </c>
      <c r="T33" s="33">
        <v>14928484.850000076</v>
      </c>
      <c r="U33" s="33">
        <v>18021194.039998949</v>
      </c>
      <c r="V33" s="33">
        <v>15658975.739999104</v>
      </c>
      <c r="W33" s="33">
        <v>32281765.949999221</v>
      </c>
      <c r="X33" s="33">
        <v>17076443.869999617</v>
      </c>
      <c r="Y33" s="33">
        <v>16072289.660000229</v>
      </c>
      <c r="Z33" s="33">
        <v>39311169.640000343</v>
      </c>
      <c r="AA33" s="31">
        <f>SUM(O33:Z33)</f>
        <v>264826322.43999785</v>
      </c>
      <c r="AB33" s="33">
        <v>22241904.019999828</v>
      </c>
      <c r="AC33" s="33">
        <v>41849088.240000248</v>
      </c>
      <c r="AD33" s="33">
        <v>23451084.780000798</v>
      </c>
      <c r="AE33" s="33">
        <v>23842342.259999312</v>
      </c>
      <c r="AF33" s="33">
        <v>21806565.959998704</v>
      </c>
      <c r="AG33" s="33">
        <v>21467150.559999734</v>
      </c>
      <c r="AH33" s="33">
        <v>22156133.029998779</v>
      </c>
      <c r="AI33" s="33">
        <v>21189524.32000038</v>
      </c>
      <c r="AJ33" s="33">
        <v>35218901.290000193</v>
      </c>
      <c r="AK33" s="33">
        <v>19546190.97999943</v>
      </c>
      <c r="AL33" s="33">
        <v>18754682.00999897</v>
      </c>
      <c r="AM33" s="33">
        <v>44928253.89000015</v>
      </c>
      <c r="AN33" s="31">
        <v>316451821.33999652</v>
      </c>
      <c r="AO33" s="33">
        <v>33906323.590000384</v>
      </c>
      <c r="AP33" s="33">
        <v>29712576.749998588</v>
      </c>
      <c r="AQ33" s="33">
        <v>19127031.249998666</v>
      </c>
      <c r="AR33" s="33">
        <v>17353774.17999981</v>
      </c>
      <c r="AS33" s="33">
        <v>42966505.959998623</v>
      </c>
      <c r="AT33" s="33">
        <v>45206546.240000308</v>
      </c>
      <c r="AU33" s="33">
        <v>17713019.659999657</v>
      </c>
      <c r="AV33" s="33">
        <v>29835151.779998589</v>
      </c>
      <c r="AW33" s="33">
        <v>23510523.050000191</v>
      </c>
      <c r="AX33" s="33">
        <v>12205950.189999886</v>
      </c>
      <c r="AY33" s="33">
        <v>29263551.079999428</v>
      </c>
      <c r="AZ33" s="33">
        <v>29186250.829999238</v>
      </c>
      <c r="BA33" s="31">
        <f t="shared" si="7"/>
        <v>329987204.55999339</v>
      </c>
      <c r="BB33" s="33">
        <v>12568646.860000076</v>
      </c>
      <c r="BC33" s="33">
        <v>35082780.519999579</v>
      </c>
      <c r="BD33" s="33">
        <v>29021909.710000724</v>
      </c>
      <c r="BE33" s="33">
        <v>29485018.609999388</v>
      </c>
      <c r="BF33" s="33">
        <v>26168234.720000803</v>
      </c>
      <c r="BG33" s="33">
        <v>23081943.939999506</v>
      </c>
      <c r="BH33" s="33">
        <v>20813645.289999656</v>
      </c>
      <c r="BI33" s="33">
        <v>22672963.940000955</v>
      </c>
      <c r="BJ33" s="33">
        <v>27052757.690000724</v>
      </c>
      <c r="BK33" s="33">
        <v>21454479.979999732</v>
      </c>
      <c r="BL33" s="33">
        <v>23580071.079999808</v>
      </c>
      <c r="BM33" s="33">
        <v>24372625.940000497</v>
      </c>
      <c r="BN33" s="31">
        <f t="shared" si="8"/>
        <v>295355078.2800014</v>
      </c>
      <c r="BO33" s="33">
        <v>28575933.010000914</v>
      </c>
      <c r="BP33" s="33">
        <v>5034937.0899991989</v>
      </c>
      <c r="BQ33" s="33">
        <v>10208186.640000343</v>
      </c>
      <c r="BR33" s="33">
        <v>4499768.5299985502</v>
      </c>
      <c r="BS33" s="33">
        <v>4163728.8000008394</v>
      </c>
      <c r="BT33" s="33">
        <v>4033268.1000003433</v>
      </c>
      <c r="BU33" s="33">
        <v>4201879.879999199</v>
      </c>
      <c r="BV33" s="33">
        <v>4406050.0700010676</v>
      </c>
      <c r="BW33" s="33">
        <v>4437105.4899990465</v>
      </c>
      <c r="BX33" s="33">
        <v>5367276.4600000763</v>
      </c>
      <c r="BY33" s="33">
        <v>4523323.0299999239</v>
      </c>
      <c r="BZ33" s="33">
        <v>4630232.760000038</v>
      </c>
      <c r="CA33" s="31">
        <f t="shared" si="9"/>
        <v>84081689.859999537</v>
      </c>
      <c r="CB33" s="33">
        <v>4376905.1400004197</v>
      </c>
      <c r="CC33" s="33">
        <v>3553914.97</v>
      </c>
      <c r="CD33" s="33">
        <v>4698394.7499991609</v>
      </c>
      <c r="CE33" s="33">
        <v>12132302.710000992</v>
      </c>
      <c r="CF33" s="33">
        <v>5245300.2000007248</v>
      </c>
      <c r="CG33" s="33">
        <v>4252408.0299988175</v>
      </c>
      <c r="CH33" s="33">
        <v>5247131.0700003821</v>
      </c>
      <c r="CI33" s="33">
        <v>7035916.3699991982</v>
      </c>
      <c r="CJ33" s="33">
        <v>4958106.0900011063</v>
      </c>
      <c r="CK33" s="33">
        <v>5434935.5400000764</v>
      </c>
      <c r="CL33" s="33">
        <v>5086475.0999994278</v>
      </c>
      <c r="CM33" s="33">
        <v>5524456.1400001524</v>
      </c>
      <c r="CN33" s="31">
        <f t="shared" si="10"/>
        <v>67546246.110000461</v>
      </c>
      <c r="CO33" s="33">
        <v>4585592.13</v>
      </c>
      <c r="CP33" s="33">
        <v>5151918</v>
      </c>
      <c r="CQ33" s="33">
        <v>7897608.1299999999</v>
      </c>
      <c r="CR33" s="33">
        <v>21305448.510000002</v>
      </c>
      <c r="CS33" s="33">
        <v>5098350.7299999995</v>
      </c>
      <c r="CT33" s="33">
        <v>4163762.83</v>
      </c>
      <c r="CU33" s="33">
        <v>5501745.6399999997</v>
      </c>
      <c r="CV33" s="33">
        <v>4558954.88</v>
      </c>
      <c r="CW33" s="33">
        <v>5236924.75</v>
      </c>
      <c r="CX33" s="33">
        <v>5635371.7400000002</v>
      </c>
      <c r="CY33" s="33">
        <v>5610975.0800000001</v>
      </c>
      <c r="CZ33" s="33">
        <v>294709171.20999998</v>
      </c>
      <c r="DA33" s="31">
        <f t="shared" si="11"/>
        <v>369455823.63</v>
      </c>
      <c r="DB33" s="33">
        <v>4013030.62</v>
      </c>
      <c r="DC33" s="33">
        <f>+DC34+DC35+DC36</f>
        <v>4464361.1100000003</v>
      </c>
      <c r="DD33" s="33">
        <f>+SUM(DD34:DD36)</f>
        <v>5227006.88</v>
      </c>
      <c r="DE33" s="33">
        <f>+SUM(DE34:DE36)</f>
        <v>6837119.9100000001</v>
      </c>
      <c r="DF33" s="33">
        <f>+SUM(DF34:DF36)</f>
        <v>9140573.9299999997</v>
      </c>
      <c r="DG33" s="33">
        <f>+SUM(DG34:DG36)</f>
        <v>5332677.71</v>
      </c>
      <c r="DH33" s="33">
        <f t="shared" ref="DH33:DQ33" si="41">+DH34+DH35+DH36</f>
        <v>5513364.8899999997</v>
      </c>
      <c r="DI33" s="33">
        <f t="shared" si="41"/>
        <v>6331396.5300000003</v>
      </c>
      <c r="DJ33" s="33">
        <f t="shared" si="41"/>
        <v>8160672.3600000013</v>
      </c>
      <c r="DK33" s="33">
        <f t="shared" si="41"/>
        <v>6737875.46</v>
      </c>
      <c r="DL33" s="33">
        <f t="shared" si="41"/>
        <v>9874354.9199999999</v>
      </c>
      <c r="DM33" s="33">
        <f t="shared" si="41"/>
        <v>15330110.17</v>
      </c>
      <c r="DN33" s="31">
        <f t="shared" si="13"/>
        <v>86962544.489999995</v>
      </c>
      <c r="DO33" s="58">
        <f t="shared" si="41"/>
        <v>7457697.3600000003</v>
      </c>
      <c r="DP33" s="58">
        <f t="shared" si="41"/>
        <v>5184598.68</v>
      </c>
      <c r="DQ33" s="58">
        <f t="shared" si="41"/>
        <v>7720113.75</v>
      </c>
      <c r="DR33" s="58">
        <f t="shared" ref="DR33:DV33" si="42">+DR34+DR35+DR36</f>
        <v>6220518.8399999999</v>
      </c>
      <c r="DS33" s="58">
        <f t="shared" si="42"/>
        <v>6966425.2300000004</v>
      </c>
      <c r="DT33" s="58">
        <f t="shared" si="42"/>
        <v>161494586.53</v>
      </c>
      <c r="DU33" s="58">
        <f t="shared" si="42"/>
        <v>95619988.920000002</v>
      </c>
      <c r="DV33" s="58">
        <f t="shared" si="42"/>
        <v>62145300.810000002</v>
      </c>
      <c r="DW33" s="58">
        <f t="shared" ref="DW33:DX33" si="43">+DW34+DW35+DW36</f>
        <v>82297495.840000004</v>
      </c>
      <c r="DX33" s="58">
        <f t="shared" si="43"/>
        <v>12323798.02</v>
      </c>
      <c r="DY33" s="58">
        <f t="shared" ref="DY33" si="44">+DY34+DY35+DY36</f>
        <v>96122185.299999997</v>
      </c>
      <c r="DZ33" s="58">
        <f>+DZ34+DZ35+DZ36</f>
        <v>169668590.55000001</v>
      </c>
      <c r="EA33" s="33">
        <f t="shared" si="20"/>
        <v>713221299.82999992</v>
      </c>
      <c r="EB33" s="58">
        <f>+EB34+EB35+EB36</f>
        <v>94583584.75</v>
      </c>
      <c r="EC33" s="58">
        <f>+EC34+EC35+EC36</f>
        <v>90770056.429999992</v>
      </c>
      <c r="ED33" s="58">
        <f>+ED34+ED35+ED36</f>
        <v>58199824.640000001</v>
      </c>
      <c r="EE33" s="58">
        <f>+EE34+EE35+EE36</f>
        <v>51541068.979999997</v>
      </c>
      <c r="EF33" s="58">
        <f t="shared" ref="EF33:EM33" si="45">+EF34+EF35+EF36</f>
        <v>135797514.81999999</v>
      </c>
      <c r="EG33" s="58">
        <f t="shared" si="45"/>
        <v>144318665.34</v>
      </c>
      <c r="EH33" s="58">
        <f t="shared" si="45"/>
        <v>102829828.41</v>
      </c>
      <c r="EI33" s="58">
        <f t="shared" si="45"/>
        <v>95593315.820000008</v>
      </c>
      <c r="EJ33" s="58">
        <f t="shared" si="45"/>
        <v>222003584.78</v>
      </c>
      <c r="EK33" s="58">
        <f t="shared" si="45"/>
        <v>100903218.80999999</v>
      </c>
      <c r="EL33" s="58">
        <f t="shared" si="45"/>
        <v>116761994.75999999</v>
      </c>
      <c r="EM33" s="58">
        <f t="shared" si="45"/>
        <v>119526050.40000001</v>
      </c>
      <c r="EN33" s="58">
        <f>+EN34+EN35+EN36</f>
        <v>1332828707.9400001</v>
      </c>
      <c r="EO33" s="58">
        <f>+EO34+EO35+EO36</f>
        <v>80121330.070000008</v>
      </c>
      <c r="EP33" s="58">
        <f>+EP34+EP35+EP36</f>
        <v>37592196.100000001</v>
      </c>
      <c r="EQ33" s="58">
        <f>+EQ34+EQ35+EQ36</f>
        <v>99419596</v>
      </c>
      <c r="ER33" s="58">
        <f>+ER34+ER35+ER36</f>
        <v>90754746.569999993</v>
      </c>
      <c r="ES33" s="58">
        <f t="shared" si="16"/>
        <v>307887868.74000001</v>
      </c>
      <c r="ET33" s="79"/>
    </row>
    <row r="34" spans="1:150" s="12" customFormat="1" ht="18.75" x14ac:dyDescent="0.3">
      <c r="A34" s="11" t="s">
        <v>40</v>
      </c>
      <c r="B34" s="21"/>
      <c r="C34" s="22"/>
      <c r="D34" s="22"/>
      <c r="E34" s="22">
        <v>11541605.34</v>
      </c>
      <c r="F34" s="22">
        <v>10838414.560000001</v>
      </c>
      <c r="G34" s="22"/>
      <c r="H34" s="22"/>
      <c r="I34" s="22"/>
      <c r="J34" s="22"/>
      <c r="K34" s="22"/>
      <c r="L34" s="22">
        <v>8181874.7599999998</v>
      </c>
      <c r="M34" s="22">
        <v>9743878.9299999997</v>
      </c>
      <c r="N34" s="31">
        <f t="shared" si="5"/>
        <v>40305773.589999996</v>
      </c>
      <c r="O34" s="22">
        <v>8541761.3699999992</v>
      </c>
      <c r="P34" s="22">
        <v>13456964.76</v>
      </c>
      <c r="Q34" s="22">
        <v>12327329.550000001</v>
      </c>
      <c r="R34" s="22">
        <v>9325627.2699999996</v>
      </c>
      <c r="S34" s="22">
        <v>13081622.310000001</v>
      </c>
      <c r="T34" s="22">
        <v>8256432.1799999997</v>
      </c>
      <c r="U34" s="22">
        <v>11634308.689999999</v>
      </c>
      <c r="V34" s="22">
        <v>10092962.300000001</v>
      </c>
      <c r="W34" s="22">
        <v>9465710.3800000008</v>
      </c>
      <c r="X34" s="22">
        <v>10583351.220000001</v>
      </c>
      <c r="Y34" s="22">
        <v>9473765.9000000004</v>
      </c>
      <c r="Z34" s="22">
        <v>12038110.5</v>
      </c>
      <c r="AA34" s="31">
        <f t="shared" ref="AA34:AA36" si="46">SUM(O34:Z34)</f>
        <v>128277946.43000001</v>
      </c>
      <c r="AB34" s="22">
        <v>12496698.34</v>
      </c>
      <c r="AC34" s="22">
        <v>17397100.600000001</v>
      </c>
      <c r="AD34" s="22">
        <v>12838590.869999999</v>
      </c>
      <c r="AE34" s="22">
        <v>13306914.289999999</v>
      </c>
      <c r="AF34" s="22">
        <v>11351491.6</v>
      </c>
      <c r="AG34" s="22">
        <v>8406498.7799999993</v>
      </c>
      <c r="AH34" s="22">
        <v>8940365.5</v>
      </c>
      <c r="AI34" s="22">
        <v>11581973.220000001</v>
      </c>
      <c r="AJ34" s="22">
        <v>16605997.24</v>
      </c>
      <c r="AK34" s="22">
        <v>9579398.8800000008</v>
      </c>
      <c r="AL34" s="22">
        <v>5465619.4299999997</v>
      </c>
      <c r="AM34" s="22">
        <v>18355291.550000001</v>
      </c>
      <c r="AN34" s="31">
        <v>146325940.30000001</v>
      </c>
      <c r="AO34" s="22">
        <v>14584215.49</v>
      </c>
      <c r="AP34" s="22">
        <v>19081854.18</v>
      </c>
      <c r="AQ34" s="22">
        <v>6679796.0999999996</v>
      </c>
      <c r="AR34" s="22">
        <v>7188061.4800000004</v>
      </c>
      <c r="AS34" s="22">
        <v>26747291.02</v>
      </c>
      <c r="AT34" s="22">
        <v>28209437.309999999</v>
      </c>
      <c r="AU34" s="22">
        <v>6832362.2999999998</v>
      </c>
      <c r="AV34" s="22">
        <v>23995091.530000001</v>
      </c>
      <c r="AW34" s="22">
        <v>7456992.25</v>
      </c>
      <c r="AX34" s="22">
        <v>7042435.4199999999</v>
      </c>
      <c r="AY34" s="22">
        <v>23849371.48</v>
      </c>
      <c r="AZ34" s="22">
        <v>25256773.780000001</v>
      </c>
      <c r="BA34" s="31">
        <f t="shared" si="7"/>
        <v>196923682.33999997</v>
      </c>
      <c r="BB34" s="22">
        <v>9317824.4399999995</v>
      </c>
      <c r="BC34" s="22">
        <v>31516507.98</v>
      </c>
      <c r="BD34" s="22">
        <v>24518614.969999999</v>
      </c>
      <c r="BE34" s="22">
        <v>25075811.469999999</v>
      </c>
      <c r="BF34" s="22">
        <v>22178635.370000001</v>
      </c>
      <c r="BG34" s="22">
        <v>18865528.920000002</v>
      </c>
      <c r="BH34" s="22">
        <v>16598573.359999999</v>
      </c>
      <c r="BI34" s="22">
        <v>18674776.940000001</v>
      </c>
      <c r="BJ34" s="22">
        <v>22277496.949999999</v>
      </c>
      <c r="BK34" s="22">
        <v>17080841.300000001</v>
      </c>
      <c r="BL34" s="22">
        <v>18531620.379999999</v>
      </c>
      <c r="BM34" s="22">
        <v>20347662.710000001</v>
      </c>
      <c r="BN34" s="31">
        <f t="shared" si="8"/>
        <v>244983894.78999999</v>
      </c>
      <c r="BO34" s="22">
        <v>24813517.899999999</v>
      </c>
      <c r="BP34" s="22">
        <v>1790519.25</v>
      </c>
      <c r="BQ34" s="22">
        <v>106500</v>
      </c>
      <c r="BR34" s="22">
        <v>545086.09</v>
      </c>
      <c r="BS34" s="22">
        <v>455249.35</v>
      </c>
      <c r="BT34" s="22">
        <v>557618.71</v>
      </c>
      <c r="BU34" s="22">
        <v>668098.54</v>
      </c>
      <c r="BV34" s="22">
        <v>483273.19</v>
      </c>
      <c r="BW34" s="22">
        <v>738327.24</v>
      </c>
      <c r="BX34" s="22">
        <v>444976.43</v>
      </c>
      <c r="BY34" s="22">
        <v>525303</v>
      </c>
      <c r="BZ34" s="22">
        <v>571597.86</v>
      </c>
      <c r="CA34" s="31">
        <f t="shared" si="9"/>
        <v>31700067.559999999</v>
      </c>
      <c r="CB34" s="22">
        <v>198000</v>
      </c>
      <c r="CC34" s="22">
        <v>106500</v>
      </c>
      <c r="CD34" s="22">
        <v>91500</v>
      </c>
      <c r="CE34" s="22">
        <v>487500</v>
      </c>
      <c r="CF34" s="22">
        <v>106500</v>
      </c>
      <c r="CG34" s="22">
        <v>91500</v>
      </c>
      <c r="CH34" s="22">
        <v>213000</v>
      </c>
      <c r="CI34" s="22">
        <v>198000</v>
      </c>
      <c r="CJ34" s="22">
        <v>91500</v>
      </c>
      <c r="CK34" s="22">
        <v>0</v>
      </c>
      <c r="CL34" s="22">
        <v>396000</v>
      </c>
      <c r="CM34" s="22">
        <v>0</v>
      </c>
      <c r="CN34" s="31">
        <f t="shared" si="10"/>
        <v>1980000</v>
      </c>
      <c r="CO34" s="22">
        <v>213000</v>
      </c>
      <c r="CP34" s="22">
        <v>106500</v>
      </c>
      <c r="CQ34" s="22">
        <v>564000</v>
      </c>
      <c r="CR34" s="22">
        <v>106500</v>
      </c>
      <c r="CS34" s="22">
        <v>198000</v>
      </c>
      <c r="CT34" s="22">
        <v>0</v>
      </c>
      <c r="CU34" s="22">
        <v>396000</v>
      </c>
      <c r="CV34" s="22">
        <v>106500</v>
      </c>
      <c r="CW34" s="22">
        <v>198000</v>
      </c>
      <c r="CX34" s="22">
        <v>289500</v>
      </c>
      <c r="CY34" s="22">
        <v>289500</v>
      </c>
      <c r="CZ34" s="22">
        <v>106500</v>
      </c>
      <c r="DA34" s="31">
        <f t="shared" si="11"/>
        <v>2574000</v>
      </c>
      <c r="DB34" s="22">
        <v>198000</v>
      </c>
      <c r="DC34" s="22">
        <v>106500</v>
      </c>
      <c r="DD34" s="22">
        <v>198000</v>
      </c>
      <c r="DE34" s="22">
        <v>106500</v>
      </c>
      <c r="DF34" s="22">
        <v>289500</v>
      </c>
      <c r="DG34" s="22">
        <v>106500</v>
      </c>
      <c r="DH34" s="22">
        <v>198000</v>
      </c>
      <c r="DI34" s="22">
        <v>106500</v>
      </c>
      <c r="DJ34" s="22">
        <v>198000</v>
      </c>
      <c r="DK34" s="22">
        <v>106500</v>
      </c>
      <c r="DL34" s="22">
        <v>289500</v>
      </c>
      <c r="DM34" s="22">
        <v>106500</v>
      </c>
      <c r="DN34" s="31">
        <f t="shared" si="13"/>
        <v>2010000</v>
      </c>
      <c r="DO34" s="60">
        <v>183000</v>
      </c>
      <c r="DP34" s="60">
        <v>396000</v>
      </c>
      <c r="DQ34" s="60">
        <v>198000</v>
      </c>
      <c r="DR34" s="60">
        <v>381000</v>
      </c>
      <c r="DS34" s="60">
        <v>183000</v>
      </c>
      <c r="DT34" s="60">
        <v>0</v>
      </c>
      <c r="DU34" s="60">
        <v>411000</v>
      </c>
      <c r="DV34" s="60">
        <v>198000</v>
      </c>
      <c r="DW34" s="60">
        <v>106500</v>
      </c>
      <c r="DX34" s="60">
        <v>289500</v>
      </c>
      <c r="DY34" s="60">
        <v>289500</v>
      </c>
      <c r="DZ34" s="60">
        <v>106500</v>
      </c>
      <c r="EA34" s="33">
        <f t="shared" si="20"/>
        <v>2742000</v>
      </c>
      <c r="EB34" s="60">
        <v>106500</v>
      </c>
      <c r="EC34" s="60">
        <v>289500</v>
      </c>
      <c r="ED34" s="60">
        <v>198000</v>
      </c>
      <c r="EE34" s="60">
        <v>106500</v>
      </c>
      <c r="EF34" s="60">
        <v>289500</v>
      </c>
      <c r="EG34" s="60">
        <v>106500</v>
      </c>
      <c r="EH34" s="60">
        <v>106500</v>
      </c>
      <c r="EI34" s="60">
        <v>289500</v>
      </c>
      <c r="EJ34" s="60">
        <v>106500</v>
      </c>
      <c r="EK34" s="60">
        <v>289500</v>
      </c>
      <c r="EL34" s="60">
        <v>289500</v>
      </c>
      <c r="EM34" s="60">
        <v>198000</v>
      </c>
      <c r="EN34" s="76">
        <f t="shared" si="17"/>
        <v>2376000</v>
      </c>
      <c r="EO34" s="60">
        <v>106500</v>
      </c>
      <c r="EP34" s="60">
        <v>106500</v>
      </c>
      <c r="EQ34" s="60">
        <v>289500</v>
      </c>
      <c r="ER34" s="60">
        <v>198000</v>
      </c>
      <c r="ES34" s="76">
        <f t="shared" si="16"/>
        <v>700500</v>
      </c>
      <c r="ET34" s="79"/>
    </row>
    <row r="35" spans="1:150" s="12" customFormat="1" ht="18.75" x14ac:dyDescent="0.3">
      <c r="A35" s="11" t="s">
        <v>41</v>
      </c>
      <c r="B35" s="21"/>
      <c r="C35" s="25"/>
      <c r="D35" s="25"/>
      <c r="E35" s="22">
        <v>3262915</v>
      </c>
      <c r="F35" s="22">
        <v>3296280</v>
      </c>
      <c r="G35" s="26"/>
      <c r="H35" s="26"/>
      <c r="I35" s="26"/>
      <c r="J35" s="26"/>
      <c r="K35" s="26"/>
      <c r="L35" s="26">
        <v>2562395</v>
      </c>
      <c r="M35" s="26">
        <v>2840090</v>
      </c>
      <c r="N35" s="31">
        <f t="shared" si="5"/>
        <v>11961680</v>
      </c>
      <c r="O35" s="22">
        <v>2361105</v>
      </c>
      <c r="P35" s="22">
        <v>2378820</v>
      </c>
      <c r="Q35" s="22">
        <v>2944490</v>
      </c>
      <c r="R35" s="22">
        <v>2972425</v>
      </c>
      <c r="S35" s="22">
        <v>2706390</v>
      </c>
      <c r="T35" s="22">
        <v>2969230</v>
      </c>
      <c r="U35" s="22">
        <v>3143065</v>
      </c>
      <c r="V35" s="22">
        <v>2841800</v>
      </c>
      <c r="W35" s="22">
        <v>2769360</v>
      </c>
      <c r="X35" s="22">
        <v>3080150</v>
      </c>
      <c r="Y35" s="22">
        <v>2904415</v>
      </c>
      <c r="Z35" s="22">
        <v>3252810</v>
      </c>
      <c r="AA35" s="31">
        <f t="shared" si="46"/>
        <v>34324060</v>
      </c>
      <c r="AB35" s="22">
        <v>2429265</v>
      </c>
      <c r="AC35" s="22">
        <v>2840915.4</v>
      </c>
      <c r="AD35" s="22">
        <v>3392330</v>
      </c>
      <c r="AE35" s="22">
        <v>2996245</v>
      </c>
      <c r="AF35" s="22">
        <v>3016230</v>
      </c>
      <c r="AG35" s="22">
        <v>3276795</v>
      </c>
      <c r="AH35" s="22">
        <v>3198825</v>
      </c>
      <c r="AI35" s="22">
        <v>3242000</v>
      </c>
      <c r="AJ35" s="22">
        <v>3260905</v>
      </c>
      <c r="AK35" s="22">
        <v>3310745</v>
      </c>
      <c r="AL35" s="22">
        <v>3670965</v>
      </c>
      <c r="AM35" s="22">
        <v>3486210</v>
      </c>
      <c r="AN35" s="31">
        <v>38121430.399999999</v>
      </c>
      <c r="AO35" s="22">
        <v>2658110</v>
      </c>
      <c r="AP35" s="22">
        <v>3126080.59</v>
      </c>
      <c r="AQ35" s="22">
        <v>3383210</v>
      </c>
      <c r="AR35" s="22">
        <v>3185775</v>
      </c>
      <c r="AS35" s="22">
        <v>3336360</v>
      </c>
      <c r="AT35" s="22">
        <v>3309690</v>
      </c>
      <c r="AU35" s="22">
        <v>3305460</v>
      </c>
      <c r="AV35" s="22">
        <v>3271932.77</v>
      </c>
      <c r="AW35" s="22">
        <v>3308440</v>
      </c>
      <c r="AX35" s="22">
        <v>3420406.65</v>
      </c>
      <c r="AY35" s="22">
        <v>3366817</v>
      </c>
      <c r="AZ35" s="22">
        <v>3348865</v>
      </c>
      <c r="BA35" s="31">
        <f t="shared" si="7"/>
        <v>39021147.009999998</v>
      </c>
      <c r="BB35" s="22">
        <v>2590625</v>
      </c>
      <c r="BC35" s="22">
        <v>3225015.6</v>
      </c>
      <c r="BD35" s="22">
        <v>3705685</v>
      </c>
      <c r="BE35" s="22">
        <v>2935745</v>
      </c>
      <c r="BF35" s="22">
        <v>3497314.44</v>
      </c>
      <c r="BG35" s="22">
        <v>3097835</v>
      </c>
      <c r="BH35" s="22">
        <v>3541244.82</v>
      </c>
      <c r="BI35" s="22">
        <v>3464350</v>
      </c>
      <c r="BJ35" s="22">
        <v>3196325</v>
      </c>
      <c r="BK35" s="22">
        <v>3796886.9</v>
      </c>
      <c r="BL35" s="22">
        <v>3945020</v>
      </c>
      <c r="BM35" s="22">
        <v>3614763</v>
      </c>
      <c r="BN35" s="31">
        <f t="shared" si="8"/>
        <v>40610809.759999998</v>
      </c>
      <c r="BO35" s="22">
        <v>3239202.32</v>
      </c>
      <c r="BP35" s="22">
        <v>3040372.5</v>
      </c>
      <c r="BQ35" s="22">
        <v>3114840</v>
      </c>
      <c r="BR35" s="22">
        <v>3204900.17</v>
      </c>
      <c r="BS35" s="22">
        <v>3468229.83</v>
      </c>
      <c r="BT35" s="22">
        <v>3248272.5</v>
      </c>
      <c r="BU35" s="22">
        <v>3406072.5</v>
      </c>
      <c r="BV35" s="22">
        <v>3388090</v>
      </c>
      <c r="BW35" s="22">
        <v>3086995</v>
      </c>
      <c r="BX35" s="22">
        <v>3753521.36</v>
      </c>
      <c r="BY35" s="22">
        <v>3460492.7</v>
      </c>
      <c r="BZ35" s="22">
        <v>3390067.94</v>
      </c>
      <c r="CA35" s="31">
        <f t="shared" si="9"/>
        <v>39801056.82</v>
      </c>
      <c r="CB35" s="22">
        <v>2997090.33</v>
      </c>
      <c r="CC35" s="22">
        <v>2875432.72</v>
      </c>
      <c r="CD35" s="22">
        <v>3476905.87</v>
      </c>
      <c r="CE35" s="22">
        <v>3474780</v>
      </c>
      <c r="CF35" s="22">
        <v>3755022.96</v>
      </c>
      <c r="CG35" s="22">
        <v>3327135.54</v>
      </c>
      <c r="CH35" s="22">
        <v>3684696.47</v>
      </c>
      <c r="CI35" s="22">
        <v>3433369.53</v>
      </c>
      <c r="CJ35" s="22">
        <v>3466940</v>
      </c>
      <c r="CK35" s="22">
        <v>4088297.12</v>
      </c>
      <c r="CL35" s="22">
        <v>3582345</v>
      </c>
      <c r="CM35" s="22">
        <v>3966786.3</v>
      </c>
      <c r="CN35" s="31">
        <f t="shared" si="10"/>
        <v>42128801.839999996</v>
      </c>
      <c r="CO35" s="22">
        <v>3320009</v>
      </c>
      <c r="CP35" s="22">
        <v>3406100</v>
      </c>
      <c r="CQ35" s="22">
        <v>4231724.3099999996</v>
      </c>
      <c r="CR35" s="22">
        <v>3857235</v>
      </c>
      <c r="CS35" s="22">
        <v>4007790.01</v>
      </c>
      <c r="CT35" s="22">
        <v>4163762.83</v>
      </c>
      <c r="CU35" s="22">
        <v>4294865.43</v>
      </c>
      <c r="CV35" s="22">
        <v>3753595</v>
      </c>
      <c r="CW35" s="22">
        <v>3887550</v>
      </c>
      <c r="CX35" s="22">
        <v>4104709.13</v>
      </c>
      <c r="CY35" s="22">
        <v>3770540</v>
      </c>
      <c r="CZ35" s="22">
        <v>3913720</v>
      </c>
      <c r="DA35" s="31">
        <f t="shared" si="11"/>
        <v>46711600.710000001</v>
      </c>
      <c r="DB35" s="22">
        <v>3220454.72</v>
      </c>
      <c r="DC35" s="22">
        <v>3625423.08</v>
      </c>
      <c r="DD35" s="22">
        <v>4071055</v>
      </c>
      <c r="DE35" s="22">
        <v>3862470</v>
      </c>
      <c r="DF35" s="22">
        <v>3999330</v>
      </c>
      <c r="DG35" s="22">
        <v>4172080</v>
      </c>
      <c r="DH35" s="22">
        <v>3922715</v>
      </c>
      <c r="DI35" s="22">
        <v>4251565</v>
      </c>
      <c r="DJ35" s="22">
        <v>4047656.72</v>
      </c>
      <c r="DK35" s="22">
        <v>3947355</v>
      </c>
      <c r="DL35" s="22">
        <v>4375933.95</v>
      </c>
      <c r="DM35" s="22">
        <v>4297793.67</v>
      </c>
      <c r="DN35" s="31">
        <f t="shared" si="13"/>
        <v>47793832.140000008</v>
      </c>
      <c r="DO35" s="60">
        <v>3408065</v>
      </c>
      <c r="DP35" s="60">
        <v>3635095</v>
      </c>
      <c r="DQ35" s="60">
        <v>4439215</v>
      </c>
      <c r="DR35" s="60">
        <v>3727340</v>
      </c>
      <c r="DS35" s="60">
        <v>4300215</v>
      </c>
      <c r="DT35" s="60">
        <v>4134800</v>
      </c>
      <c r="DU35" s="60">
        <v>4056830</v>
      </c>
      <c r="DV35" s="60">
        <v>4876418.53</v>
      </c>
      <c r="DW35" s="60">
        <v>3528950</v>
      </c>
      <c r="DX35" s="60">
        <v>4524185</v>
      </c>
      <c r="DY35" s="60">
        <v>4732535</v>
      </c>
      <c r="DZ35" s="60">
        <v>4479345</v>
      </c>
      <c r="EA35" s="33">
        <f t="shared" si="20"/>
        <v>49842993.530000001</v>
      </c>
      <c r="EB35" s="60">
        <v>4017990</v>
      </c>
      <c r="EC35" s="60">
        <v>4036709.95</v>
      </c>
      <c r="ED35" s="60">
        <v>4574180</v>
      </c>
      <c r="EE35" s="60">
        <v>4369615</v>
      </c>
      <c r="EF35" s="60">
        <v>5069575</v>
      </c>
      <c r="EG35" s="60">
        <v>4799694.8099999996</v>
      </c>
      <c r="EH35" s="60">
        <v>4788700</v>
      </c>
      <c r="EI35" s="60">
        <v>4891645</v>
      </c>
      <c r="EJ35" s="60">
        <v>4222445</v>
      </c>
      <c r="EK35" s="60">
        <v>5117085</v>
      </c>
      <c r="EL35" s="60">
        <v>4392164.99</v>
      </c>
      <c r="EM35" s="60">
        <v>4110580</v>
      </c>
      <c r="EN35" s="76">
        <f t="shared" si="17"/>
        <v>54390384.75</v>
      </c>
      <c r="EO35" s="60">
        <v>940750</v>
      </c>
      <c r="EP35" s="60">
        <v>170740</v>
      </c>
      <c r="EQ35" s="60">
        <v>145490</v>
      </c>
      <c r="ER35" s="60">
        <v>107010</v>
      </c>
      <c r="ES35" s="76">
        <f t="shared" si="16"/>
        <v>1363990</v>
      </c>
      <c r="ET35" s="79"/>
    </row>
    <row r="36" spans="1:150" s="12" customFormat="1" ht="18.75" x14ac:dyDescent="0.3">
      <c r="A36" s="11" t="s">
        <v>42</v>
      </c>
      <c r="B36" s="21">
        <v>22493133.31000042</v>
      </c>
      <c r="C36" s="22">
        <v>4721184.5500001907</v>
      </c>
      <c r="D36" s="22">
        <v>1145831.220000267</v>
      </c>
      <c r="E36" s="22">
        <v>50044354.479999542</v>
      </c>
      <c r="F36" s="22">
        <v>2353023.1799993515</v>
      </c>
      <c r="G36" s="22">
        <v>27248626.600001335</v>
      </c>
      <c r="H36" s="22">
        <v>1548357.5399990082</v>
      </c>
      <c r="I36" s="22">
        <v>2454991.0200004578</v>
      </c>
      <c r="J36" s="22">
        <v>4338489.9199995995</v>
      </c>
      <c r="K36" s="22">
        <v>12238793.75</v>
      </c>
      <c r="L36" s="22">
        <v>2289045.1399993896</v>
      </c>
      <c r="M36" s="22">
        <v>40697409.970000267</v>
      </c>
      <c r="N36" s="31">
        <f t="shared" si="5"/>
        <v>171573240.67999983</v>
      </c>
      <c r="O36" s="22">
        <v>6741384.6999998093</v>
      </c>
      <c r="P36" s="22">
        <v>3814062.5100002289</v>
      </c>
      <c r="Q36" s="22">
        <v>6594708.4499998093</v>
      </c>
      <c r="R36" s="22">
        <v>17524597.860000134</v>
      </c>
      <c r="S36" s="22">
        <v>6704709.9100003242</v>
      </c>
      <c r="T36" s="22">
        <v>3702822.6700000763</v>
      </c>
      <c r="U36" s="22">
        <v>3243820.349998951</v>
      </c>
      <c r="V36" s="22">
        <v>2724213.4399991035</v>
      </c>
      <c r="W36" s="22">
        <v>20046695.569999218</v>
      </c>
      <c r="X36" s="22">
        <v>3412942.6499996185</v>
      </c>
      <c r="Y36" s="22">
        <v>3694108.7600002289</v>
      </c>
      <c r="Z36" s="22">
        <v>24020249.140000343</v>
      </c>
      <c r="AA36" s="31">
        <f t="shared" si="46"/>
        <v>102224316.00999784</v>
      </c>
      <c r="AB36" s="22">
        <v>7315940.6799998283</v>
      </c>
      <c r="AC36" s="22">
        <v>21611072.240000248</v>
      </c>
      <c r="AD36" s="22">
        <v>7220163.9100008011</v>
      </c>
      <c r="AE36" s="22">
        <v>7539182.9699993134</v>
      </c>
      <c r="AF36" s="22">
        <v>7438844.359998703</v>
      </c>
      <c r="AG36" s="22">
        <v>9783856.779999733</v>
      </c>
      <c r="AH36" s="22">
        <v>10016942.529998779</v>
      </c>
      <c r="AI36" s="22">
        <v>6365551.1000003815</v>
      </c>
      <c r="AJ36" s="22">
        <v>15351999.050000191</v>
      </c>
      <c r="AK36" s="22">
        <v>6656047.0999994278</v>
      </c>
      <c r="AL36" s="22">
        <v>9618097.57999897</v>
      </c>
      <c r="AM36" s="22">
        <v>23086752.340000153</v>
      </c>
      <c r="AN36" s="31">
        <v>132004450.63999653</v>
      </c>
      <c r="AO36" s="22">
        <v>16663998.100000381</v>
      </c>
      <c r="AP36" s="22">
        <v>7504641.9799985886</v>
      </c>
      <c r="AQ36" s="22">
        <v>9064025.1499986649</v>
      </c>
      <c r="AR36" s="22">
        <v>6979937.6999998093</v>
      </c>
      <c r="AS36" s="22">
        <v>12882854.939998627</v>
      </c>
      <c r="AT36" s="22">
        <v>13687418.930000305</v>
      </c>
      <c r="AU36" s="22">
        <v>7575197.3599996567</v>
      </c>
      <c r="AV36" s="22">
        <v>2568127.4799985886</v>
      </c>
      <c r="AW36" s="22">
        <v>12745090.800000191</v>
      </c>
      <c r="AX36" s="22">
        <v>1743108.1199998856</v>
      </c>
      <c r="AY36" s="22">
        <v>2047362.5999994278</v>
      </c>
      <c r="AZ36" s="22">
        <v>580612.04999923706</v>
      </c>
      <c r="BA36" s="31">
        <f t="shared" si="7"/>
        <v>94042375.209993362</v>
      </c>
      <c r="BB36" s="22">
        <v>660197.42000007629</v>
      </c>
      <c r="BC36" s="22">
        <v>341256.93999958038</v>
      </c>
      <c r="BD36" s="22">
        <v>797609.74000072479</v>
      </c>
      <c r="BE36" s="22">
        <v>1473462.1399993896</v>
      </c>
      <c r="BF36" s="22">
        <v>492284.91000080109</v>
      </c>
      <c r="BG36" s="22">
        <v>1118580.0199995041</v>
      </c>
      <c r="BH36" s="22">
        <v>673827.10999965668</v>
      </c>
      <c r="BI36" s="22">
        <v>533837.00000095367</v>
      </c>
      <c r="BJ36" s="22">
        <v>1578935.7400007248</v>
      </c>
      <c r="BK36" s="22">
        <v>576751.77999973297</v>
      </c>
      <c r="BL36" s="22">
        <v>1103430.6999998093</v>
      </c>
      <c r="BM36" s="22">
        <v>410200.23000049591</v>
      </c>
      <c r="BN36" s="31">
        <f t="shared" si="8"/>
        <v>9760373.7300014496</v>
      </c>
      <c r="BO36" s="22">
        <v>523212.79000091553</v>
      </c>
      <c r="BP36" s="22">
        <v>204045.33999919891</v>
      </c>
      <c r="BQ36" s="22">
        <v>6986846.6400003433</v>
      </c>
      <c r="BR36" s="22">
        <v>749782.26999855042</v>
      </c>
      <c r="BS36" s="22">
        <v>240249.62000083923</v>
      </c>
      <c r="BT36" s="22">
        <v>227376.89000034332</v>
      </c>
      <c r="BU36" s="22">
        <v>127708.83999919891</v>
      </c>
      <c r="BV36" s="22">
        <v>534686.88000106812</v>
      </c>
      <c r="BW36" s="22">
        <v>611783.24999904633</v>
      </c>
      <c r="BX36" s="22">
        <v>1168778.6700000763</v>
      </c>
      <c r="BY36" s="22">
        <v>537527.32999992371</v>
      </c>
      <c r="BZ36" s="22">
        <v>668566.96000003815</v>
      </c>
      <c r="CA36" s="31">
        <f t="shared" si="9"/>
        <v>12580565.479999542</v>
      </c>
      <c r="CB36" s="22">
        <v>1181814.8100004196</v>
      </c>
      <c r="CC36" s="22">
        <v>571982.25</v>
      </c>
      <c r="CD36" s="22">
        <v>1129988.8799991608</v>
      </c>
      <c r="CE36" s="22">
        <v>8170022.7100009918</v>
      </c>
      <c r="CF36" s="22">
        <v>1383777.2400007248</v>
      </c>
      <c r="CG36" s="22">
        <v>833772.48999881744</v>
      </c>
      <c r="CH36" s="22">
        <v>1349434.6000003815</v>
      </c>
      <c r="CI36" s="22">
        <v>3404546.8399991989</v>
      </c>
      <c r="CJ36" s="22">
        <v>1399666.0900011063</v>
      </c>
      <c r="CK36" s="22">
        <v>1346638.4200000763</v>
      </c>
      <c r="CL36" s="22">
        <v>1108130.0999994278</v>
      </c>
      <c r="CM36" s="22">
        <v>1557669.8400001526</v>
      </c>
      <c r="CN36" s="31">
        <f t="shared" si="10"/>
        <v>23437444.270000458</v>
      </c>
      <c r="CO36" s="22">
        <f>1052581.11+2.02</f>
        <v>1052583.1300000001</v>
      </c>
      <c r="CP36" s="22">
        <v>1639318</v>
      </c>
      <c r="CQ36" s="22">
        <v>3101883.8200000003</v>
      </c>
      <c r="CR36" s="22">
        <v>17341713.510000002</v>
      </c>
      <c r="CS36" s="22">
        <v>892560.72</v>
      </c>
      <c r="CT36" s="22">
        <v>0</v>
      </c>
      <c r="CU36" s="22">
        <v>810880.21</v>
      </c>
      <c r="CV36" s="22">
        <v>698859.88</v>
      </c>
      <c r="CW36" s="22">
        <v>1151374.75</v>
      </c>
      <c r="CX36" s="22">
        <v>1241162.6100000001</v>
      </c>
      <c r="CY36" s="22">
        <v>1550935.08</v>
      </c>
      <c r="CZ36" s="22">
        <v>290688951.20999998</v>
      </c>
      <c r="DA36" s="31">
        <f t="shared" si="11"/>
        <v>320170222.91999996</v>
      </c>
      <c r="DB36" s="22">
        <v>594575.9</v>
      </c>
      <c r="DC36" s="22">
        <f>732338.03+100</f>
        <v>732438.03</v>
      </c>
      <c r="DD36" s="22">
        <f>39.81+957912.07</f>
        <v>957951.88</v>
      </c>
      <c r="DE36" s="22">
        <f>2598151.62+33.7+269964.59</f>
        <v>2868149.91</v>
      </c>
      <c r="DF36" s="22">
        <f>4842200.92+48.69+9494.32</f>
        <v>4851743.9300000006</v>
      </c>
      <c r="DG36" s="22">
        <f>1048501.05+96.66+5500</f>
        <v>1054097.71</v>
      </c>
      <c r="DH36" s="22">
        <f>1392552.97+96.92</f>
        <v>1392649.89</v>
      </c>
      <c r="DI36" s="22">
        <f>1833555.09+109.15+139667.29</f>
        <v>1973331.53</v>
      </c>
      <c r="DJ36" s="22">
        <f>3914803.73+211.91</f>
        <v>3915015.64</v>
      </c>
      <c r="DK36" s="22">
        <f>2683806.16+214.3</f>
        <v>2684020.46</v>
      </c>
      <c r="DL36" s="22">
        <v>5208920.97</v>
      </c>
      <c r="DM36" s="22">
        <v>10925816.5</v>
      </c>
      <c r="DN36" s="31">
        <f t="shared" si="13"/>
        <v>37158712.350000001</v>
      </c>
      <c r="DO36" s="60">
        <f>3866532.99+99.37</f>
        <v>3866632.3600000003</v>
      </c>
      <c r="DP36" s="60">
        <f>1153401.67+102.01</f>
        <v>1153503.68</v>
      </c>
      <c r="DQ36" s="60">
        <f>3082783.59+115.16</f>
        <v>3082898.75</v>
      </c>
      <c r="DR36" s="60">
        <f>2112091.41+87.43</f>
        <v>2112178.8400000003</v>
      </c>
      <c r="DS36" s="60">
        <f>2482099.4+1110.83</f>
        <v>2483210.23</v>
      </c>
      <c r="DT36" s="60">
        <f>157359683.5+103.03</f>
        <v>157359786.53</v>
      </c>
      <c r="DU36" s="60">
        <f>91152047.99+110.93</f>
        <v>91152158.920000002</v>
      </c>
      <c r="DV36" s="60">
        <f>57069944.78+937.5</f>
        <v>57070882.280000001</v>
      </c>
      <c r="DW36" s="60">
        <f>78661950.81+95.03</f>
        <v>78662045.840000004</v>
      </c>
      <c r="DX36" s="60">
        <f>7509974.11+138.91</f>
        <v>7510113.0200000005</v>
      </c>
      <c r="DY36" s="64">
        <f>79884451.16+11215699.14</f>
        <v>91100150.299999997</v>
      </c>
      <c r="DZ36" s="64">
        <f>165082657.87+87.68</f>
        <v>165082745.55000001</v>
      </c>
      <c r="EA36" s="33">
        <f t="shared" si="20"/>
        <v>660636306.30000007</v>
      </c>
      <c r="EB36" s="60">
        <f>90458979.23+115.52</f>
        <v>90459094.75</v>
      </c>
      <c r="EC36" s="60">
        <f>86443743.96+102.52</f>
        <v>86443846.479999989</v>
      </c>
      <c r="ED36" s="60">
        <f>53427506.89+137.75</f>
        <v>53427644.640000001</v>
      </c>
      <c r="EE36" s="60">
        <f>47064827.32+126.66</f>
        <v>47064953.979999997</v>
      </c>
      <c r="EF36" s="60">
        <v>130438439.81999999</v>
      </c>
      <c r="EG36" s="60">
        <f>139350265.63+123.18+62081.72</f>
        <v>139412470.53</v>
      </c>
      <c r="EH36" s="60">
        <f>87.69+97934540.72</f>
        <v>97934628.409999996</v>
      </c>
      <c r="EI36" s="60">
        <f>145.73+90412025.09</f>
        <v>90412170.820000008</v>
      </c>
      <c r="EJ36" s="60">
        <f>119.9+217674519.88</f>
        <v>217674639.78</v>
      </c>
      <c r="EK36" s="60">
        <f>90.57+95496543.24</f>
        <v>95496633.809999987</v>
      </c>
      <c r="EL36" s="60">
        <f>112080191.61+138.16</f>
        <v>112080329.77</v>
      </c>
      <c r="EM36" s="60">
        <f>115217370.68+99.72</f>
        <v>115217470.40000001</v>
      </c>
      <c r="EN36" s="76">
        <f t="shared" si="17"/>
        <v>1276062323.1900001</v>
      </c>
      <c r="EO36" s="60">
        <f>79073975.89+104.18</f>
        <v>79074080.070000008</v>
      </c>
      <c r="EP36" s="60">
        <f>37314838.5+117.6</f>
        <v>37314956.100000001</v>
      </c>
      <c r="EQ36" s="60">
        <f>98984460.82+145.18</f>
        <v>98984606</v>
      </c>
      <c r="ER36" s="60">
        <f>90449632.97+103.6</f>
        <v>90449736.569999993</v>
      </c>
      <c r="ES36" s="76">
        <f t="shared" si="16"/>
        <v>305823378.74000001</v>
      </c>
      <c r="ET36" s="79"/>
    </row>
    <row r="37" spans="1:150" s="12" customFormat="1" ht="18.75" x14ac:dyDescent="0.3">
      <c r="A37" s="11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1">
        <f t="shared" si="5"/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1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31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31">
        <f t="shared" si="7"/>
        <v>0</v>
      </c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31">
        <f t="shared" si="8"/>
        <v>0</v>
      </c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31">
        <f t="shared" si="9"/>
        <v>0</v>
      </c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31">
        <f t="shared" si="10"/>
        <v>0</v>
      </c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31">
        <f t="shared" si="11"/>
        <v>0</v>
      </c>
      <c r="DB37" s="28"/>
      <c r="DC37" s="28"/>
      <c r="DD37" s="28"/>
      <c r="DE37" s="28"/>
      <c r="DF37" s="28"/>
      <c r="DG37" s="28"/>
      <c r="DH37" s="28"/>
      <c r="DI37" s="28"/>
      <c r="DJ37" s="22"/>
      <c r="DK37" s="22"/>
      <c r="DL37" s="22"/>
      <c r="DM37" s="22"/>
      <c r="DN37" s="31">
        <f t="shared" si="13"/>
        <v>0</v>
      </c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33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76"/>
      <c r="EO37" s="60"/>
      <c r="EP37" s="60"/>
      <c r="EQ37" s="60"/>
      <c r="ER37" s="60"/>
      <c r="ES37" s="76">
        <f t="shared" si="16"/>
        <v>0</v>
      </c>
      <c r="ET37" s="79"/>
    </row>
    <row r="38" spans="1:150" s="12" customFormat="1" ht="18.75" x14ac:dyDescent="0.3">
      <c r="A38" s="34" t="s">
        <v>43</v>
      </c>
      <c r="B38" s="35">
        <v>4915922388.3800001</v>
      </c>
      <c r="C38" s="35">
        <v>4367691314.8299999</v>
      </c>
      <c r="D38" s="35">
        <v>4563224556.0700006</v>
      </c>
      <c r="E38" s="35">
        <v>4948386889.1700001</v>
      </c>
      <c r="F38" s="35">
        <v>5212973266.4099998</v>
      </c>
      <c r="G38" s="35">
        <v>4967646883.1600008</v>
      </c>
      <c r="H38" s="35">
        <v>5071381197.3299999</v>
      </c>
      <c r="I38" s="35">
        <v>4660470361.6599998</v>
      </c>
      <c r="J38" s="35">
        <v>4283188421.7199998</v>
      </c>
      <c r="K38" s="35">
        <v>4909549841.9200001</v>
      </c>
      <c r="L38" s="35">
        <v>4538440835.2299995</v>
      </c>
      <c r="M38" s="35">
        <v>5368515312.54</v>
      </c>
      <c r="N38" s="31">
        <f t="shared" si="5"/>
        <v>57807391268.419991</v>
      </c>
      <c r="O38" s="35">
        <v>3432670232.5099993</v>
      </c>
      <c r="P38" s="35">
        <v>3446261219.3000007</v>
      </c>
      <c r="Q38" s="35">
        <v>4018398369.1700001</v>
      </c>
      <c r="R38" s="35">
        <v>3897618906.5200005</v>
      </c>
      <c r="S38" s="35">
        <v>3709033748.3700004</v>
      </c>
      <c r="T38" s="35">
        <v>4201613279.5599999</v>
      </c>
      <c r="U38" s="35">
        <v>4135744843.5799994</v>
      </c>
      <c r="V38" s="35">
        <v>3910341081.8300004</v>
      </c>
      <c r="W38" s="35">
        <v>3851183142.7799993</v>
      </c>
      <c r="X38" s="35">
        <v>4651925023.3699999</v>
      </c>
      <c r="Y38" s="35">
        <v>4591783319.96</v>
      </c>
      <c r="Z38" s="35">
        <v>5039527250.8400002</v>
      </c>
      <c r="AA38" s="42">
        <f>+SUM(O38:Z38)</f>
        <v>48886100417.790009</v>
      </c>
      <c r="AB38" s="35">
        <v>3400261804.4400001</v>
      </c>
      <c r="AC38" s="35">
        <v>3519479572.9100003</v>
      </c>
      <c r="AD38" s="35">
        <v>4907541337.3100004</v>
      </c>
      <c r="AE38" s="35">
        <v>4402590235.7699995</v>
      </c>
      <c r="AF38" s="35">
        <v>4579877465.6799994</v>
      </c>
      <c r="AG38" s="35">
        <v>4950699883.2299995</v>
      </c>
      <c r="AH38" s="35">
        <v>5006444090.0099993</v>
      </c>
      <c r="AI38" s="35">
        <v>5283027383.2000008</v>
      </c>
      <c r="AJ38" s="35">
        <v>5555529679.9499998</v>
      </c>
      <c r="AK38" s="35">
        <v>6025148977.0599995</v>
      </c>
      <c r="AL38" s="35">
        <v>5942104269.8899994</v>
      </c>
      <c r="AM38" s="35">
        <v>5915926348.8400002</v>
      </c>
      <c r="AN38" s="42">
        <v>59488631048.289993</v>
      </c>
      <c r="AO38" s="35">
        <v>4357811318.5699997</v>
      </c>
      <c r="AP38" s="35">
        <v>4729282583.9299994</v>
      </c>
      <c r="AQ38" s="35">
        <v>5530451173.9199991</v>
      </c>
      <c r="AR38" s="35">
        <v>5315037925.46</v>
      </c>
      <c r="AS38" s="35">
        <v>6008150376.3400002</v>
      </c>
      <c r="AT38" s="35">
        <v>5592114820.71</v>
      </c>
      <c r="AU38" s="35">
        <v>6011987467.1700001</v>
      </c>
      <c r="AV38" s="35">
        <v>5447912889.6299992</v>
      </c>
      <c r="AW38" s="35">
        <v>5403452102.6999998</v>
      </c>
      <c r="AX38" s="35">
        <v>5769516464.4200001</v>
      </c>
      <c r="AY38" s="35">
        <v>6301866344.1399994</v>
      </c>
      <c r="AZ38" s="35">
        <v>5697883800.4399996</v>
      </c>
      <c r="BA38" s="31">
        <f t="shared" si="7"/>
        <v>66165467267.429993</v>
      </c>
      <c r="BB38" s="35">
        <v>4183711135.1700006</v>
      </c>
      <c r="BC38" s="35">
        <v>4515430531.5899992</v>
      </c>
      <c r="BD38" s="35">
        <v>5164724763.8000011</v>
      </c>
      <c r="BE38" s="35">
        <v>4372922829.2200003</v>
      </c>
      <c r="BF38" s="35">
        <v>5366579191.3200006</v>
      </c>
      <c r="BG38" s="35">
        <v>4955445532.829999</v>
      </c>
      <c r="BH38" s="35">
        <v>5654336438.1700001</v>
      </c>
      <c r="BI38" s="35">
        <v>5319374242.8199997</v>
      </c>
      <c r="BJ38" s="35">
        <v>4756568689.8299999</v>
      </c>
      <c r="BK38" s="35">
        <v>6114524927.8600006</v>
      </c>
      <c r="BL38" s="35">
        <v>6508665276.7999992</v>
      </c>
      <c r="BM38" s="35">
        <v>6070412985.0300007</v>
      </c>
      <c r="BN38" s="31">
        <f t="shared" si="8"/>
        <v>62982696544.440002</v>
      </c>
      <c r="BO38" s="35">
        <v>5072204877.8400011</v>
      </c>
      <c r="BP38" s="35">
        <v>4965282881.3699999</v>
      </c>
      <c r="BQ38" s="35">
        <v>5519890876.7400007</v>
      </c>
      <c r="BR38" s="35">
        <v>5118058855.749999</v>
      </c>
      <c r="BS38" s="35">
        <v>5719634623.4100008</v>
      </c>
      <c r="BT38" s="35">
        <v>5485836833.5900011</v>
      </c>
      <c r="BU38" s="35">
        <v>6035696789.9399986</v>
      </c>
      <c r="BV38" s="35">
        <v>5870491994.3100004</v>
      </c>
      <c r="BW38" s="35">
        <v>5549729613.7599993</v>
      </c>
      <c r="BX38" s="35">
        <v>7205224549.3599997</v>
      </c>
      <c r="BY38" s="35">
        <v>7253292145.5600004</v>
      </c>
      <c r="BZ38" s="35">
        <v>6849364307.4300013</v>
      </c>
      <c r="CA38" s="31">
        <f t="shared" si="9"/>
        <v>70644708349.059998</v>
      </c>
      <c r="CB38" s="35">
        <v>5444131987.3699999</v>
      </c>
      <c r="CC38" s="35">
        <v>5040665854.9899998</v>
      </c>
      <c r="CD38" s="35">
        <v>6252016711.9299994</v>
      </c>
      <c r="CE38" s="35">
        <v>6908966726.8200006</v>
      </c>
      <c r="CF38" s="35">
        <v>6996899871.1900015</v>
      </c>
      <c r="CG38" s="35">
        <v>6469411098.5699997</v>
      </c>
      <c r="CH38" s="35">
        <v>7068951354.5900002</v>
      </c>
      <c r="CI38" s="35">
        <v>6688597868.0199986</v>
      </c>
      <c r="CJ38" s="35">
        <v>6680301604.4100008</v>
      </c>
      <c r="CK38" s="35">
        <v>8322610681.749999</v>
      </c>
      <c r="CL38" s="35">
        <v>7677968600.6699991</v>
      </c>
      <c r="CM38" s="35">
        <v>7885387511.0800009</v>
      </c>
      <c r="CN38" s="31">
        <f t="shared" si="10"/>
        <v>81435909871.390015</v>
      </c>
      <c r="CO38" s="35">
        <v>6447195595.1599998</v>
      </c>
      <c r="CP38" s="35">
        <v>6308276796.0500002</v>
      </c>
      <c r="CQ38" s="35">
        <v>7568370356.9000006</v>
      </c>
      <c r="CR38" s="35">
        <v>6850000894.1199999</v>
      </c>
      <c r="CS38" s="35">
        <v>7780762796.5499992</v>
      </c>
      <c r="CT38" s="35">
        <v>7692638110.4200001</v>
      </c>
      <c r="CU38" s="35">
        <v>8372302146.2399998</v>
      </c>
      <c r="CV38" s="35">
        <v>7660554032.7300005</v>
      </c>
      <c r="CW38" s="35">
        <v>8570864387.5900002</v>
      </c>
      <c r="CX38" s="35">
        <v>9216930294.5799999</v>
      </c>
      <c r="CY38" s="35">
        <v>9321608177.1399994</v>
      </c>
      <c r="CZ38" s="35">
        <v>9810869625</v>
      </c>
      <c r="DA38" s="31">
        <f t="shared" si="11"/>
        <v>95600373212.479996</v>
      </c>
      <c r="DB38" s="35">
        <v>6622221997.5900002</v>
      </c>
      <c r="DC38" s="35">
        <f t="shared" ref="DC38:DE38" si="47">+DC33+DC23+DC11</f>
        <v>7232576440.6099997</v>
      </c>
      <c r="DD38" s="35">
        <f t="shared" si="47"/>
        <v>8308274295.75</v>
      </c>
      <c r="DE38" s="35">
        <f t="shared" si="47"/>
        <v>7810540510.2999992</v>
      </c>
      <c r="DF38" s="35">
        <v>8430542823.5199995</v>
      </c>
      <c r="DG38" s="35">
        <v>8390432419.5600004</v>
      </c>
      <c r="DH38" s="35">
        <f>+DH33+DH23+DH11</f>
        <v>7697119910.9499998</v>
      </c>
      <c r="DI38" s="35">
        <f>+DI33+DI23+DI11</f>
        <v>9112354077.6900005</v>
      </c>
      <c r="DJ38" s="53">
        <f>+DJ33+DJ23+DJ11</f>
        <v>8870123608.2099991</v>
      </c>
      <c r="DK38" s="53">
        <f>+DK33+DK23+DK11</f>
        <v>9851356782.2099991</v>
      </c>
      <c r="DL38" s="54">
        <v>10592351236.82</v>
      </c>
      <c r="DM38" s="54">
        <f>+DM33+DM23+DM11</f>
        <v>9755684796.4799995</v>
      </c>
      <c r="DN38" s="31">
        <f t="shared" si="13"/>
        <v>102673578899.68999</v>
      </c>
      <c r="DO38" s="61">
        <f t="shared" ref="DO38:DV38" si="48">+DO33+DO23+DO11</f>
        <v>8097416784.3200006</v>
      </c>
      <c r="DP38" s="61">
        <f t="shared" si="48"/>
        <v>7812958900.3500004</v>
      </c>
      <c r="DQ38" s="61">
        <f t="shared" si="48"/>
        <v>9350405726.4900017</v>
      </c>
      <c r="DR38" s="61">
        <f t="shared" si="48"/>
        <v>8216617716.9200001</v>
      </c>
      <c r="DS38" s="61">
        <f t="shared" si="48"/>
        <v>9714630664.9099998</v>
      </c>
      <c r="DT38" s="61">
        <f t="shared" si="48"/>
        <v>9671671716.5599995</v>
      </c>
      <c r="DU38" s="61">
        <f t="shared" si="48"/>
        <v>9306928122.6299992</v>
      </c>
      <c r="DV38" s="61">
        <f t="shared" si="48"/>
        <v>10144122884.619999</v>
      </c>
      <c r="DW38" s="61">
        <f t="shared" ref="DW38:DX38" si="49">+DW33+DW23+DW11</f>
        <v>8680648660.6599998</v>
      </c>
      <c r="DX38" s="61">
        <f t="shared" si="49"/>
        <v>11209909528.389999</v>
      </c>
      <c r="DY38" s="61">
        <f>+DY33+DY23+DY11</f>
        <v>12350970732.059999</v>
      </c>
      <c r="DZ38" s="61">
        <f>+DZ33+DZ23+DZ11</f>
        <v>10778948996.049999</v>
      </c>
      <c r="EA38" s="61">
        <f t="shared" si="20"/>
        <v>115335230433.96001</v>
      </c>
      <c r="EB38" s="61">
        <f>+EB11+EB23+EB33</f>
        <v>9954807864.7199993</v>
      </c>
      <c r="EC38" s="61">
        <f>+EC11+EC23+EC33</f>
        <v>9355047675.9300003</v>
      </c>
      <c r="ED38" s="61">
        <f t="shared" ref="ED38:EE38" si="50">+ED11+ED23+ED33</f>
        <v>10605377052.23</v>
      </c>
      <c r="EE38" s="61">
        <f t="shared" si="50"/>
        <v>10085935130.59</v>
      </c>
      <c r="EF38" s="61">
        <f>+EF11+EF23+EF33</f>
        <v>12044714974.33</v>
      </c>
      <c r="EG38" s="61">
        <f t="shared" ref="EG38:EM38" si="51">+EG11+EG23+EG33</f>
        <v>11023303618.42</v>
      </c>
      <c r="EH38" s="61">
        <f t="shared" si="51"/>
        <v>12522015301.190001</v>
      </c>
      <c r="EI38" s="61">
        <f t="shared" si="51"/>
        <v>12028375954.210001</v>
      </c>
      <c r="EJ38" s="61">
        <f t="shared" si="51"/>
        <v>10397584894.620001</v>
      </c>
      <c r="EK38" s="61">
        <f t="shared" si="51"/>
        <v>13698474319.25</v>
      </c>
      <c r="EL38" s="61">
        <f t="shared" si="51"/>
        <v>13500787227.769999</v>
      </c>
      <c r="EM38" s="61">
        <f t="shared" si="51"/>
        <v>11916337067.120001</v>
      </c>
      <c r="EN38" s="61">
        <f>+SUM(EB38:EM38)</f>
        <v>137132761080.38</v>
      </c>
      <c r="EO38" s="61">
        <f>+EO11+EO23+EO33</f>
        <v>11489017706.85</v>
      </c>
      <c r="EP38" s="61">
        <f>+EP11+EP23+EP33</f>
        <v>9939203179.7900009</v>
      </c>
      <c r="EQ38" s="61">
        <f>+EQ11+EQ23+EQ33</f>
        <v>11262223219.610001</v>
      </c>
      <c r="ER38" s="61">
        <f>+ER11+ER23+ER33</f>
        <v>10762132492.57</v>
      </c>
      <c r="ES38" s="61">
        <f>+SUM(EO38:ER38)</f>
        <v>43452576598.82</v>
      </c>
      <c r="ET38" s="79"/>
    </row>
    <row r="39" spans="1:150" ht="15.75" x14ac:dyDescent="0.2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DE39" s="44"/>
      <c r="DF39" s="44"/>
      <c r="DG39" s="44"/>
      <c r="DH39" s="44"/>
      <c r="DI39" s="44"/>
      <c r="DT39" s="63"/>
      <c r="DU39" s="63"/>
      <c r="DV39" s="63"/>
      <c r="EA39" s="45"/>
      <c r="EB39" s="45"/>
      <c r="EC39" s="45">
        <f>+EC38+EB38</f>
        <v>19309855540.650002</v>
      </c>
      <c r="ED39" s="45"/>
      <c r="EN39" s="45"/>
    </row>
    <row r="40" spans="1:150" s="67" customFormat="1" ht="15.75" x14ac:dyDescent="0.25">
      <c r="A40" s="66" t="s">
        <v>45</v>
      </c>
      <c r="AB40" s="68"/>
      <c r="AO40" s="68"/>
      <c r="BB40" s="68"/>
      <c r="BO40" s="68"/>
      <c r="CB40" s="68"/>
      <c r="CL40" s="68"/>
      <c r="CO40" s="68"/>
      <c r="CT40" s="68"/>
      <c r="CX40" s="68"/>
      <c r="CY40" s="68"/>
      <c r="DD40" s="69"/>
      <c r="DE40" s="69"/>
      <c r="DF40" s="69"/>
      <c r="DG40" s="22"/>
      <c r="DH40" s="70"/>
      <c r="DI40" s="70"/>
      <c r="DJ40" s="69"/>
      <c r="DK40" s="69"/>
      <c r="DL40" s="69"/>
      <c r="DM40" s="69"/>
      <c r="DN40" s="71"/>
      <c r="DO40" s="71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59"/>
      <c r="EO40" s="59"/>
      <c r="EP40" s="59"/>
      <c r="EQ40" s="59"/>
      <c r="ER40" s="59"/>
    </row>
    <row r="41" spans="1:150" ht="15.75" x14ac:dyDescent="0.25">
      <c r="A41" s="66" t="s">
        <v>54</v>
      </c>
      <c r="CO41" s="4"/>
      <c r="CP41" s="4"/>
      <c r="CU41" s="4"/>
      <c r="CX41" s="4"/>
      <c r="CY41" s="4"/>
      <c r="DD41" s="47"/>
      <c r="DF41" s="45"/>
      <c r="DN41" s="45"/>
      <c r="DO41" s="45"/>
      <c r="DS41" s="62"/>
      <c r="EA41" s="45"/>
      <c r="EB41" s="45"/>
      <c r="EC41" s="45"/>
      <c r="ED41" s="45"/>
      <c r="EN41" s="59"/>
    </row>
    <row r="42" spans="1:150" ht="15.75" x14ac:dyDescent="0.25">
      <c r="CX42" s="4"/>
      <c r="CY42" s="4"/>
      <c r="DF42" s="45"/>
      <c r="DH42" s="44"/>
      <c r="DI42" s="44"/>
      <c r="DK42" s="22"/>
      <c r="DL42" s="22"/>
      <c r="DM42" s="22"/>
      <c r="DN42" s="45"/>
      <c r="DO42" s="45"/>
      <c r="EA42" s="45"/>
      <c r="EB42" s="45"/>
      <c r="EC42" s="45"/>
      <c r="ED42" s="45"/>
      <c r="EN42" s="45"/>
    </row>
    <row r="43" spans="1:150" ht="15.75" x14ac:dyDescent="0.25">
      <c r="CX43" s="4"/>
      <c r="CY43" s="4"/>
      <c r="DF43" s="45"/>
      <c r="DN43" s="45"/>
      <c r="DO43" s="45"/>
      <c r="EA43" s="45"/>
      <c r="EB43" s="45"/>
      <c r="EC43" s="45"/>
      <c r="ED43" s="45"/>
      <c r="EL43" s="73"/>
      <c r="EN43" s="45"/>
      <c r="EO43" s="59"/>
      <c r="EP43" s="59"/>
      <c r="EQ43" s="59"/>
      <c r="ER43" s="59"/>
    </row>
    <row r="44" spans="1:150" x14ac:dyDescent="0.25">
      <c r="DF44" s="45"/>
      <c r="DN44" s="45"/>
      <c r="DO44" s="45"/>
    </row>
    <row r="45" spans="1:150" x14ac:dyDescent="0.25">
      <c r="DF45" s="49"/>
      <c r="DN45" s="4"/>
      <c r="DO45" s="4"/>
    </row>
    <row r="46" spans="1:150" x14ac:dyDescent="0.25">
      <c r="CU46" s="4"/>
      <c r="DE46" s="45"/>
      <c r="DF46" s="49"/>
      <c r="DH46" s="48"/>
      <c r="DI46" s="48"/>
      <c r="DN46" s="45"/>
      <c r="DO46" s="45"/>
    </row>
    <row r="47" spans="1:150" x14ac:dyDescent="0.25">
      <c r="DF47" s="48"/>
      <c r="DN47" s="4"/>
      <c r="DO47" s="4"/>
    </row>
    <row r="48" spans="1:150" x14ac:dyDescent="0.25">
      <c r="DF48" s="48"/>
    </row>
    <row r="49" spans="110:123" x14ac:dyDescent="0.25">
      <c r="DF49" s="48"/>
      <c r="DN49" s="4"/>
      <c r="DO49" s="4"/>
    </row>
    <row r="50" spans="110:123" x14ac:dyDescent="0.25">
      <c r="DF50" s="49"/>
    </row>
    <row r="51" spans="110:123" x14ac:dyDescent="0.25">
      <c r="DF51" s="48"/>
    </row>
    <row r="52" spans="110:123" x14ac:dyDescent="0.25">
      <c r="DF52" s="49"/>
    </row>
    <row r="53" spans="110:123" x14ac:dyDescent="0.25">
      <c r="DF53" s="48"/>
    </row>
    <row r="54" spans="110:123" x14ac:dyDescent="0.25">
      <c r="DF54" s="48"/>
      <c r="DS54" s="62"/>
    </row>
    <row r="55" spans="110:123" x14ac:dyDescent="0.25">
      <c r="DF55" s="49"/>
    </row>
    <row r="58" spans="110:123" x14ac:dyDescent="0.25">
      <c r="DF58" s="47"/>
    </row>
  </sheetData>
  <mergeCells count="20">
    <mergeCell ref="BB8:BM8"/>
    <mergeCell ref="BO8:BZ8"/>
    <mergeCell ref="CA8:CA9"/>
    <mergeCell ref="CN8:CN9"/>
    <mergeCell ref="DO8:DZ8"/>
    <mergeCell ref="A8:A9"/>
    <mergeCell ref="N8:N9"/>
    <mergeCell ref="AA8:AA9"/>
    <mergeCell ref="AN8:AN9"/>
    <mergeCell ref="BA8:BA9"/>
    <mergeCell ref="B8:M8"/>
    <mergeCell ref="O8:Z8"/>
    <mergeCell ref="AB8:AM8"/>
    <mergeCell ref="AO8:AZ8"/>
    <mergeCell ref="CB8:CM8"/>
    <mergeCell ref="CO8:CZ8"/>
    <mergeCell ref="DB8:DM8"/>
    <mergeCell ref="BN8:BN9"/>
    <mergeCell ref="EB8:EM8"/>
    <mergeCell ref="EO8:ER8"/>
  </mergeCells>
  <pageMargins left="0.7" right="0.7" top="0.75" bottom="0.75" header="0.3" footer="0.3"/>
  <pageSetup orientation="portrait" r:id="rId1"/>
  <ignoredErrors>
    <ignoredError sqref="DE14:DF14 AA38 BA31:BA38 BA11:BA29 ES30" formulaRange="1"/>
    <ignoredError sqref="EA23:EA24 EA28 EA33 EA11:EA12 DN31:DN38 EN33 EN28 EN14 DN11:DN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A652422A42043A6AF819FBA41E659" ma:contentTypeVersion="3" ma:contentTypeDescription="Create a new document." ma:contentTypeScope="" ma:versionID="61938152a3a3e2623738f9c7b0e7f11a">
  <xsd:schema xmlns:xsd="http://www.w3.org/2001/XMLSchema" xmlns:xs="http://www.w3.org/2001/XMLSchema" xmlns:p="http://schemas.microsoft.com/office/2006/metadata/properties" xmlns:ns2="da566dee-5c5e-478d-8e96-7b2181072ff3" xmlns:ns3="0dfff056-397f-40d2-a3a0-6a7c80a2ca17" targetNamespace="http://schemas.microsoft.com/office/2006/metadata/properties" ma:root="true" ma:fieldsID="1073217f7dbfa99397b08a7bb95169c6" ns2:_="" ns3:_="">
    <xsd:import namespace="da566dee-5c5e-478d-8e96-7b2181072ff3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PublishDate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6dee-5c5e-478d-8e96-7b2181072ff3" elementFormDefault="qualified">
    <xsd:import namespace="http://schemas.microsoft.com/office/2006/documentManagement/types"/>
    <xsd:import namespace="http://schemas.microsoft.com/office/infopath/2007/PartnerControls"/>
    <xsd:element name="PublishDate" ma:index="8" ma:displayName="PublishDate" ma:default="[today]" ma:format="DateOnly" ma:internalName="Publish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da566dee-5c5e-478d-8e96-7b2181072ff3">2016-06-14T20:45:21+00:00</PublishDate>
  </documentManagement>
</p:properties>
</file>

<file path=customXml/itemProps1.xml><?xml version="1.0" encoding="utf-8"?>
<ds:datastoreItem xmlns:ds="http://schemas.openxmlformats.org/officeDocument/2006/customXml" ds:itemID="{CACF6313-A1CE-4DDC-9EDF-E43C367C4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6dee-5c5e-478d-8e96-7b2181072ff3"/>
    <ds:schemaRef ds:uri="0dfff056-397f-40d2-a3a0-6a7c80a2c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2E1B57-5E49-4A34-8B1E-6974A556F5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070B0D-0393-45B6-A865-381631731275}">
  <ds:schemaRefs>
    <ds:schemaRef ds:uri="http://purl.org/dc/terms/"/>
    <ds:schemaRef ds:uri="http://purl.org/dc/dcmitype/"/>
    <ds:schemaRef ds:uri="0dfff056-397f-40d2-a3a0-6a7c80a2ca17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a566dee-5c5e-478d-8e96-7b2181072f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Recaudaciones Mensuales DGA Según Impuestos Enero 2008 - Mayo 2016</dc:title>
  <dc:creator>Alina Rosalia Gonzalez Baez</dc:creator>
  <cp:lastModifiedBy>Alina Rosalia Gonzalez Baez</cp:lastModifiedBy>
  <dcterms:created xsi:type="dcterms:W3CDTF">2015-04-16T18:31:48Z</dcterms:created>
  <dcterms:modified xsi:type="dcterms:W3CDTF">2019-05-09T12:17:26Z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0x010100B48A652422A42043A6AF819FBA41E659</vt:lpwstr>
  </property>
</Properties>
</file>